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tabRatio="935" firstSheet="4" activeTab="9"/>
  </bookViews>
  <sheets>
    <sheet name="Resum per capítols" sheetId="1" r:id="rId1"/>
    <sheet name="Ingressos" sheetId="2" r:id="rId2"/>
    <sheet name="Detall Ingressos Finalistes" sheetId="3" r:id="rId3"/>
    <sheet name="Despeses Cap_1" sheetId="11" r:id="rId4"/>
    <sheet name="Despeses Cap_2" sheetId="6" r:id="rId5"/>
    <sheet name="despeses cap 5 i 6" sheetId="15" r:id="rId6"/>
    <sheet name="Despeses_Cap_4" sheetId="4" r:id="rId7"/>
    <sheet name="Despeses_Cap_3 i 9" sheetId="8" r:id="rId8"/>
    <sheet name="Desglos Cap_3 i 9" sheetId="5" r:id="rId9"/>
    <sheet name="Inversions" sheetId="7" r:id="rId10"/>
  </sheets>
  <definedNames>
    <definedName name="_xlnm.Print_Area" localSheetId="8">'Desglos Cap_3 i 9'!$A$1:$F$134</definedName>
    <definedName name="_xlnm.Print_Area" localSheetId="3">'Despeses Cap_1'!$A$1:$D$49</definedName>
    <definedName name="_xlnm.Print_Area" localSheetId="4">'Despeses Cap_2'!$A$1:$D$83</definedName>
    <definedName name="_xlnm.Print_Area" localSheetId="6">'Despeses_Cap_4'!$A$1:$D$45</definedName>
    <definedName name="_xlnm.Print_Area" localSheetId="2">'Detall Ingressos Finalistes'!$A$1:$D$62</definedName>
    <definedName name="_xlnm.Print_Area" localSheetId="1">'Ingressos'!$A$1:$C$53</definedName>
    <definedName name="_xlnm.Print_Area" localSheetId="9">'Inversions'!$A$1:$F$35</definedName>
    <definedName name="_xlnm.Print_Titles" localSheetId="4">'Despeses Cap_2'!$1:$6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<sst xmlns="http://schemas.openxmlformats.org/spreadsheetml/2006/main" count="598" uniqueCount="383">
  <si>
    <t>Subconcepte</t>
  </si>
  <si>
    <t>Pressupost de 2016</t>
  </si>
  <si>
    <t>Ajuntament de la Palma de Cervelló</t>
  </si>
  <si>
    <t>Denominació</t>
  </si>
  <si>
    <t>Import</t>
  </si>
  <si>
    <t>11200</t>
  </si>
  <si>
    <t>11300</t>
  </si>
  <si>
    <t>11500</t>
  </si>
  <si>
    <t>11600</t>
  </si>
  <si>
    <t>13000</t>
  </si>
  <si>
    <t>29000</t>
  </si>
  <si>
    <t>30200</t>
  </si>
  <si>
    <t>31300</t>
  </si>
  <si>
    <t>32100</t>
  </si>
  <si>
    <t>32600</t>
  </si>
  <si>
    <t>33100</t>
  </si>
  <si>
    <t>38900</t>
  </si>
  <si>
    <t>39120</t>
  </si>
  <si>
    <t>39300</t>
  </si>
  <si>
    <t>39900</t>
  </si>
  <si>
    <t>42000</t>
  </si>
  <si>
    <t>45000</t>
  </si>
  <si>
    <t>46100</t>
  </si>
  <si>
    <t>46400</t>
  </si>
  <si>
    <t>46500</t>
  </si>
  <si>
    <t>52000</t>
  </si>
  <si>
    <t>55000</t>
  </si>
  <si>
    <t>Administració concedent</t>
  </si>
  <si>
    <t>Nom Convocatòria</t>
  </si>
  <si>
    <t>Projecte/Activitat subvencionada</t>
  </si>
  <si>
    <t>Consell Comarcal</t>
  </si>
  <si>
    <t>Diputació de Barcelona</t>
  </si>
  <si>
    <t>Import previst</t>
  </si>
  <si>
    <t>Detall ingressos finalistes del Capítol IV</t>
  </si>
  <si>
    <t>TOTAL CAPÍTOL I</t>
  </si>
  <si>
    <t>TOTAL CAPÍTOL II</t>
  </si>
  <si>
    <t>TOTAL CAPÍTOL III</t>
  </si>
  <si>
    <t>TOTAL CAPÍTOL IV</t>
  </si>
  <si>
    <t>TOTAL CAPÍTOL V</t>
  </si>
  <si>
    <t>Ingressos</t>
  </si>
  <si>
    <t xml:space="preserve">Capítol </t>
  </si>
  <si>
    <t>Concepte</t>
  </si>
  <si>
    <t>Total</t>
  </si>
  <si>
    <t>Resum per capítols</t>
  </si>
  <si>
    <t>Aplicació pressupostària</t>
  </si>
  <si>
    <t>Funcional</t>
  </si>
  <si>
    <t>Econòmica</t>
  </si>
  <si>
    <t>TOTAL CAP IV: TRANSFERÈNCIES CORRENTS</t>
  </si>
  <si>
    <t>Despeses</t>
  </si>
  <si>
    <t>OGT</t>
  </si>
  <si>
    <t>TOTAL</t>
  </si>
  <si>
    <t>AJUNTAMENT DE LA PALMA DE CERVELLÓ</t>
  </si>
  <si>
    <t>PRESSUPOST 2016</t>
  </si>
  <si>
    <t>ESTAT DE PREVISIÓ DE MOVIMENTS I SITUACIÓ DEL DEUTE</t>
  </si>
  <si>
    <t>Diputació de Barcelona. Caixa Crèdit Local</t>
  </si>
  <si>
    <t>Banco Santander</t>
  </si>
  <si>
    <t>CAPITAL INICIAL</t>
  </si>
  <si>
    <t>TIPUS CONTRACTUAL</t>
  </si>
  <si>
    <t>EURIBOR 1M</t>
  </si>
  <si>
    <t>TIPUS ACTUAL</t>
  </si>
  <si>
    <t>EURIBOR 1M+0,115</t>
  </si>
  <si>
    <t>VENCIMENTS</t>
  </si>
  <si>
    <t>DATA</t>
  </si>
  <si>
    <t>CAPITAL PENDENT</t>
  </si>
  <si>
    <t>AMORTITZACIÓ</t>
  </si>
  <si>
    <t>INTERESSOS</t>
  </si>
  <si>
    <t>1</t>
  </si>
  <si>
    <t>TOTAL FINAL</t>
  </si>
  <si>
    <t>Inst. Català Finances</t>
  </si>
  <si>
    <t>EURIBOR 3M</t>
  </si>
  <si>
    <t>EURIBOR 3M+0,35</t>
  </si>
  <si>
    <t>CAPITAL CONCEDIT</t>
  </si>
  <si>
    <t>Caixa Penedès</t>
  </si>
  <si>
    <t>EURIBOR</t>
  </si>
  <si>
    <t>QUOTA</t>
  </si>
  <si>
    <t>EURIBOR 12 M+1,75</t>
  </si>
  <si>
    <t>Caixa Catalunya</t>
  </si>
  <si>
    <t>EURIBOR 3M + 1,90</t>
  </si>
  <si>
    <t>ICO-BS</t>
  </si>
  <si>
    <t>Altres interessos i comissions</t>
  </si>
  <si>
    <t>Contracte Programa</t>
  </si>
  <si>
    <t>Reforç atencio als serveis de nova ciutadania</t>
  </si>
  <si>
    <t>Catàleg</t>
  </si>
  <si>
    <t>Festa per la solidaritat</t>
  </si>
  <si>
    <t>Joventut, nova ciutadania i igualtat</t>
  </si>
  <si>
    <t>Serveis Socials Bàsics</t>
  </si>
  <si>
    <t>-</t>
  </si>
  <si>
    <t>Ajuts locals probresa energètica</t>
  </si>
  <si>
    <t>SAD Social</t>
  </si>
  <si>
    <t>SAD DP</t>
  </si>
  <si>
    <t>Beques esportives</t>
  </si>
  <si>
    <t>AMB</t>
  </si>
  <si>
    <t>PAMUS (0,056%IBI)</t>
  </si>
  <si>
    <t>PLA D'OCUPACIO</t>
  </si>
  <si>
    <t>TOTAL (46400)</t>
  </si>
  <si>
    <t>TOTAL (46100)</t>
  </si>
  <si>
    <t>TOTAL (46500)</t>
  </si>
  <si>
    <t>TOTAL (45080)</t>
  </si>
  <si>
    <t>Generalitat de Catalunya</t>
  </si>
  <si>
    <t>Manteniment Escola Bressol</t>
  </si>
  <si>
    <t>Programa polítiques de dones</t>
  </si>
  <si>
    <t>Activitats àmbit joventut</t>
  </si>
  <si>
    <t xml:space="preserve">Fucionament Jutjat de pau </t>
  </si>
  <si>
    <t>Programa complementari garantia social</t>
  </si>
  <si>
    <t>Garantia suficiència financera</t>
  </si>
  <si>
    <t>Estalvi energètic poliesportiu</t>
  </si>
  <si>
    <t>Teixit comercial urbà</t>
  </si>
  <si>
    <t>Dinamització ACEP</t>
  </si>
  <si>
    <t>Material Esportiu</t>
  </si>
  <si>
    <t>Promoció activitats culturals</t>
  </si>
  <si>
    <t>Divulgació ambiental</t>
  </si>
  <si>
    <t>Tornejos festa major</t>
  </si>
  <si>
    <t>Activitat física i salut</t>
  </si>
  <si>
    <t>Animals abandonats</t>
  </si>
  <si>
    <t>Tallers i activitats culturals</t>
  </si>
  <si>
    <t>Control Plagues</t>
  </si>
  <si>
    <t>Desenvolupament polítiques educatives</t>
  </si>
  <si>
    <t>Servei de menjador de les escoles bressol</t>
  </si>
  <si>
    <t>Cohesió social: contractació 2 aux llar</t>
  </si>
  <si>
    <t>Prevenció de residus</t>
  </si>
  <si>
    <t>Educació ambiental porta a porta</t>
  </si>
  <si>
    <t>Lloguer envasos</t>
  </si>
  <si>
    <t>Projecte d'inversió</t>
  </si>
  <si>
    <t>Total projecte</t>
  </si>
  <si>
    <t>Aportació Ajuntament</t>
  </si>
  <si>
    <t>Prèstec</t>
  </si>
  <si>
    <t>DIBA</t>
  </si>
  <si>
    <t>Camí de vianants a la BV-2421</t>
  </si>
  <si>
    <t xml:space="preserve">Connexió Can Via/ Corbera </t>
  </si>
  <si>
    <t>Eficiència energètica immobles</t>
  </si>
  <si>
    <t>Noves adquisicions</t>
  </si>
  <si>
    <t>Adequació nau brigada</t>
  </si>
  <si>
    <t>Cami Escolar  Fase I: senyalització (total 463,272)</t>
  </si>
  <si>
    <t>Millores instal.lacions esportives (piscina i poli)</t>
  </si>
  <si>
    <t>Millores al Parc de Santa Rita</t>
  </si>
  <si>
    <t>Millores ambulatori actual</t>
  </si>
  <si>
    <t>Parc per a gossos</t>
  </si>
  <si>
    <t xml:space="preserve">Construcció nou CAP </t>
  </si>
  <si>
    <t>Projecte: "procés participatiu ciutadania"</t>
  </si>
  <si>
    <t>Connexió Camp de Futbol/ Escola (42.000)</t>
  </si>
  <si>
    <t>Millora eficiència energètica i manteniment de les instal·lacions municipals (434.390)</t>
  </si>
  <si>
    <t>peatonalització plaça  Cervantes (137.490)</t>
  </si>
  <si>
    <t>Restauració Ermita Fase I, realitzada) (200.000)</t>
  </si>
  <si>
    <t>Parc fluvial (150,000)</t>
  </si>
  <si>
    <t>Zona aparcament c/ Sant Jordi (85,000)</t>
  </si>
  <si>
    <t>Millora edifici Ajuntament (entrada principal i redistribucio espai policia) (110,000)</t>
  </si>
  <si>
    <t>Connexió Cami Estret-Passeig Roure (Pont Vell) (340.000)</t>
  </si>
  <si>
    <t>Habitatge</t>
  </si>
  <si>
    <t>Impostos directes</t>
  </si>
  <si>
    <t>Imposots indirectes</t>
  </si>
  <si>
    <t>Taxes, preus públics i altres ingressos</t>
  </si>
  <si>
    <t>Transferències corrents</t>
  </si>
  <si>
    <t>Ingressos patrimonials</t>
  </si>
  <si>
    <t>Alienació inversions reals</t>
  </si>
  <si>
    <t>Transferències de capital</t>
  </si>
  <si>
    <t>Actius financers</t>
  </si>
  <si>
    <t>Passius financers</t>
  </si>
  <si>
    <t>Despeses de personal</t>
  </si>
  <si>
    <t>Despeses corrents en bens i serveis</t>
  </si>
  <si>
    <t>Despeses financeres</t>
  </si>
  <si>
    <t>Fons de contingència i altres imprevistos</t>
  </si>
  <si>
    <t>Inversiones reals</t>
  </si>
  <si>
    <t>TOTAL INGRESSOS</t>
  </si>
  <si>
    <t>TOTAL CAPÍTOL VII</t>
  </si>
  <si>
    <t>76100</t>
  </si>
  <si>
    <t>Interessos derivats de l'endeutament a llarg termini</t>
  </si>
  <si>
    <t xml:space="preserve">Despesa amortitizació de capital </t>
  </si>
  <si>
    <t>Interessos de préstecs</t>
  </si>
  <si>
    <t>Altres interessos</t>
  </si>
  <si>
    <t>011</t>
  </si>
  <si>
    <t>Amortització préstecs a llarg termini</t>
  </si>
  <si>
    <t>TOTAL CAP VI</t>
  </si>
  <si>
    <t>Parc fluvial (150.000)</t>
  </si>
  <si>
    <t>Connexió Camp de Futbol/ Escola (42.000 euros)</t>
  </si>
  <si>
    <t>Millora eficiència energètica i manteniment de les instal·lacions municipals (434.390 euros)</t>
  </si>
  <si>
    <t>Restauració Ermita Fase I, realitzada) (200.000 euros)</t>
  </si>
  <si>
    <t>Zona aparcament c/ Sant Jordi (85.000 euros)</t>
  </si>
  <si>
    <t>Millora edifici Ajuntament (entrada principal i redistribucio espai policia) (110,000 euros)</t>
  </si>
  <si>
    <t>Connexió Cami Estret-Passeig Roure (Pont Vell) (340.000 euros)</t>
  </si>
  <si>
    <t>Espai Cultural</t>
  </si>
  <si>
    <t xml:space="preserve">Classificació per subconceptes econòmics </t>
  </si>
  <si>
    <t>CAPÍTOL I</t>
  </si>
  <si>
    <t>CAPÍTOL II</t>
  </si>
  <si>
    <t>CAPÍTOL III</t>
  </si>
  <si>
    <t>CAPÍTOL IV</t>
  </si>
  <si>
    <t>CAPÍTOL V</t>
  </si>
  <si>
    <t>CAPÍTOL VI</t>
  </si>
  <si>
    <t>Àrea Metropolitana de Barcelona</t>
  </si>
  <si>
    <t>Detall despeses per aplicació pressupostària del Capítol II</t>
  </si>
  <si>
    <t>Detall despeses per aplicació pressupostària del Capítol I</t>
  </si>
  <si>
    <t>Detall despeses per aplicació pressupostària del Capítol IV</t>
  </si>
  <si>
    <t>Promoció polítiques socials</t>
  </si>
  <si>
    <t>Pobresa energètica</t>
  </si>
  <si>
    <t>Detall despeses PER APLICACIÓ PRESSUPOSTÀRIA del Capítol III i IX (Deteu públic a llarg termini)</t>
  </si>
  <si>
    <t>Detall despeses per aplicació pressupostària del Capítol VI</t>
  </si>
  <si>
    <t>Inversions previstes del 2016 al 2019</t>
  </si>
  <si>
    <t>Préstec</t>
  </si>
  <si>
    <t>Meses de Concertació 16-19</t>
  </si>
  <si>
    <t>Retribucions servei bibliteques laborals fixos</t>
  </si>
  <si>
    <t>Retribucions servei biblioteca laborals no fixos</t>
  </si>
  <si>
    <t>Retribucions serveis socials laborals fixos</t>
  </si>
  <si>
    <t>Retribucions serveis socials laborals no fixos</t>
  </si>
  <si>
    <t>Retribucions servei brigada laboral no fixos</t>
  </si>
  <si>
    <t>Retribucions Aula Pascual Ollé laboral no fixos</t>
  </si>
  <si>
    <t>Retribucions servei brigada neteja carrers laborals  no fixos</t>
  </si>
  <si>
    <t>Retribucions servei esports laboral fixe</t>
  </si>
  <si>
    <t>Serveis generals. Sou base funcionaris A2</t>
  </si>
  <si>
    <t>Serveis generals. Sou base funcionaris A1</t>
  </si>
  <si>
    <t>Serveis generals. Sou base funcionaris C1</t>
  </si>
  <si>
    <t>Serveis generals. Sou base funcionaris C2</t>
  </si>
  <si>
    <t>Policia local. Sou base funcionaris C1</t>
  </si>
  <si>
    <t>Consergeria escola. Sou base funcionaris AP</t>
  </si>
  <si>
    <t>Serveis socials. Sou base funcionaris AP</t>
  </si>
  <si>
    <t>Serveis generals. Triennis funcionaris</t>
  </si>
  <si>
    <t>Policia local. Triennis funcionaris</t>
  </si>
  <si>
    <t>Consergeria escola. Triennis funcionaris</t>
  </si>
  <si>
    <t>Serveis socials. Triennis funcionaris</t>
  </si>
  <si>
    <t>Serveis generals. Complement de destí funcionaris</t>
  </si>
  <si>
    <t>Policia local. Complement de destí funcionaris</t>
  </si>
  <si>
    <t>Consergeria escola. Complement de destí funcionaris</t>
  </si>
  <si>
    <t>Serveis socials. Complement de destí funcionaris</t>
  </si>
  <si>
    <t>Serveis generals. Complement específic funcionaris</t>
  </si>
  <si>
    <t>Policia local. Complement específic funcionaris</t>
  </si>
  <si>
    <t>Consergeria escola. Complement específic funcionaris</t>
  </si>
  <si>
    <t>Serveis socials. Complement específic funcionaris</t>
  </si>
  <si>
    <t>Policia local. Complement de productivitat</t>
  </si>
  <si>
    <t>Serveis generals. Pagues extres</t>
  </si>
  <si>
    <t>Policia local. Pagues extres</t>
  </si>
  <si>
    <t>Consergeria escola. Pagues extres</t>
  </si>
  <si>
    <t>Serveis socials. Pagues extres</t>
  </si>
  <si>
    <t>Retribució Alcalde</t>
  </si>
  <si>
    <t>Policia local. Hores extres</t>
  </si>
  <si>
    <t>Brigada. Hores extres</t>
  </si>
  <si>
    <t>Seguretat social</t>
  </si>
  <si>
    <t>Ajuts socials convenni</t>
  </si>
  <si>
    <t>Formació</t>
  </si>
  <si>
    <t>Part Paga extra desembre 2012</t>
  </si>
  <si>
    <t>Serveis Generals gratificacions</t>
  </si>
  <si>
    <t>Altres</t>
  </si>
  <si>
    <t>Subvenció extraordinària</t>
  </si>
  <si>
    <t>Impost sobre béns de naturalesa rústega</t>
  </si>
  <si>
    <t>Impost sobre béns de naturalesa urbana</t>
  </si>
  <si>
    <t>Impost sobre vehicles de tracció mecànica</t>
  </si>
  <si>
    <t>Impost sobre increment de valors terrenys naturalesa urbana</t>
  </si>
  <si>
    <t>Impost sobre activitats empresarials</t>
  </si>
  <si>
    <t>Impost sobre construccions, instal·lacions i obres</t>
  </si>
  <si>
    <t>Taxes poliesportiu</t>
  </si>
  <si>
    <t>Taxa escombraries</t>
  </si>
  <si>
    <t>Taxes llicències obres</t>
  </si>
  <si>
    <t>Taxa per expedició de documents</t>
  </si>
  <si>
    <t>Taxa per llicència d'activitats</t>
  </si>
  <si>
    <t>Altres taxes locals</t>
  </si>
  <si>
    <t>Taxes grues municipals</t>
  </si>
  <si>
    <t>Taxes utilització privativa aprofitament domini públic</t>
  </si>
  <si>
    <t>Reintegraments de pressupostos tancats</t>
  </si>
  <si>
    <t>Multes</t>
  </si>
  <si>
    <t>Interessos demora</t>
  </si>
  <si>
    <t>Altres ingressos diversos (indeterminats)</t>
  </si>
  <si>
    <t>Participació en tributs de l'estat</t>
  </si>
  <si>
    <t>De l'Administració General de la CCAA</t>
  </si>
  <si>
    <t>Subvencions corrents de la Generalitat de Catalunya</t>
  </si>
  <si>
    <t>Participació en ingressos Diputació de Barcelona</t>
  </si>
  <si>
    <t>Subvencions d'Àrees Metropolitanes</t>
  </si>
  <si>
    <t>Subvencions de comarques</t>
  </si>
  <si>
    <t>Interessos en comptes corrents</t>
  </si>
  <si>
    <t>Productes de concessions i aprofitaments especials</t>
  </si>
  <si>
    <t>Altres ingressos patrimonials</t>
  </si>
  <si>
    <t>Altres ingressos patrimonials. Varis</t>
  </si>
  <si>
    <t>Subvencions de la Diputació de Barcelona</t>
  </si>
  <si>
    <t>Arrendament cotxe i emissora policia</t>
  </si>
  <si>
    <t>Reparació i manteniment vehicles policia</t>
  </si>
  <si>
    <t>Material policia</t>
  </si>
  <si>
    <t>Vestuari policia local</t>
  </si>
  <si>
    <t>Benzina vehicles policia</t>
  </si>
  <si>
    <t>Grues</t>
  </si>
  <si>
    <t>Estudis i treballs tècnics. Urbanisme</t>
  </si>
  <si>
    <t>Manteniment vehicles brigada</t>
  </si>
  <si>
    <t>Material brigada</t>
  </si>
  <si>
    <t>Vestuari brigada</t>
  </si>
  <si>
    <t>Benzina vehicles brigada</t>
  </si>
  <si>
    <t>Manteniment vials per tercers</t>
  </si>
  <si>
    <t>Manteniment enllumenat públic</t>
  </si>
  <si>
    <t>Energia elèctrica enllumenat</t>
  </si>
  <si>
    <t>Medi ambient</t>
  </si>
  <si>
    <t>Recollida animals carrer</t>
  </si>
  <si>
    <t>Jardineria</t>
  </si>
  <si>
    <t>Transferència a l'Ajuntament de Corbera</t>
  </si>
  <si>
    <t>Subvenció a l'entitat: ADF Puig Vicenç</t>
  </si>
  <si>
    <t>Promoció nova ciutadania</t>
  </si>
  <si>
    <t>Promoció cooperació</t>
  </si>
  <si>
    <t>Subvenció a l'entitat: Creu Roja</t>
  </si>
  <si>
    <t>Subvenció a l'entitat: Ceoball</t>
  </si>
  <si>
    <t>Subvencions a famílies</t>
  </si>
  <si>
    <t>Teleassistència</t>
  </si>
  <si>
    <t>Gent gran</t>
  </si>
  <si>
    <t>Neteja local gent gran</t>
  </si>
  <si>
    <t>Subvenció a l'entitat: Associació de gent gran</t>
  </si>
  <si>
    <t>Conveni gent gran</t>
  </si>
  <si>
    <t>Joventut</t>
  </si>
  <si>
    <t>Lloguer Aula Pascual Ollé</t>
  </si>
  <si>
    <t>Neteja Aula Pascual Ollé</t>
  </si>
  <si>
    <t>Promoció salut</t>
  </si>
  <si>
    <t>Energia elèctrica escola</t>
  </si>
  <si>
    <t>Gas escola</t>
  </si>
  <si>
    <t>Telèfon escola</t>
  </si>
  <si>
    <t>Telèfon escola bressol</t>
  </si>
  <si>
    <t xml:space="preserve">Neteja escola </t>
  </si>
  <si>
    <t>Neteja escola bressol</t>
  </si>
  <si>
    <t>Subvenció concessió escola bressol municipal</t>
  </si>
  <si>
    <t>Conveni escola El Solell telèfon</t>
  </si>
  <si>
    <t>Subvenció a l'entitat: Ampa Ceip El Solell</t>
  </si>
  <si>
    <t>Transferència al Consorci de Normalització Lingüística</t>
  </si>
  <si>
    <t>Transferència al Consorci de Localret</t>
  </si>
  <si>
    <t>Subvenció a l'entitat: Aliança Palmarenca</t>
  </si>
  <si>
    <t>Subvenció a l'entitat: La Gralla</t>
  </si>
  <si>
    <t>Subvenció a l'entitat: Correllengua</t>
  </si>
  <si>
    <t>Subvenció a l'entitat: Centre d'Estudis el Baix Llobregat</t>
  </si>
  <si>
    <t>Subvenció a l'entitat: Banc del Temps</t>
  </si>
  <si>
    <t>Subvenció a l'entitat: Muntanyisme i Activitats Infantils</t>
  </si>
  <si>
    <t>Subvenció a l'entitat: Associació de Pessebristes</t>
  </si>
  <si>
    <t>Subvenció a l'entitat: Grup de Cantaires de la Palma de Cervelló</t>
  </si>
  <si>
    <t>Festes majors i populars</t>
  </si>
  <si>
    <t>Material serveis esportius</t>
  </si>
  <si>
    <t>Gas poliesportiu</t>
  </si>
  <si>
    <t>Telèfon poliesportiu</t>
  </si>
  <si>
    <t>Neteja poliesportiu</t>
  </si>
  <si>
    <t>Contracte gestió poliesportiu</t>
  </si>
  <si>
    <t>Serveis tercers esports</t>
  </si>
  <si>
    <t>Subvenció a l'entitat: Unió Esportiva la Palma</t>
  </si>
  <si>
    <t>Subvenció a l'entitat: Penya Barcelonista la Palma</t>
  </si>
  <si>
    <t>Subvenció a l'entitat: Agrupació de Comerciants de la Palma. Projecte 2</t>
  </si>
  <si>
    <t>Subvenció a l'entitat: Agrupació de Comerciants de la Palma. Projecte 1</t>
  </si>
  <si>
    <t>Transferència al Consorci de Turisme</t>
  </si>
  <si>
    <t>Conveni DIBA promoció econòmica</t>
  </si>
  <si>
    <t>Estudis i treballs tècnics. Enginyeria</t>
  </si>
  <si>
    <t>Dels membres dels òrgans de govern</t>
  </si>
  <si>
    <t>Lloguer magatzem c/ Pirineu</t>
  </si>
  <si>
    <t>Manteniment edificis tercers</t>
  </si>
  <si>
    <t>Material oficina</t>
  </si>
  <si>
    <t>Energia elèctrica Ajuntament</t>
  </si>
  <si>
    <t>Aigua</t>
  </si>
  <si>
    <t xml:space="preserve">Correus </t>
  </si>
  <si>
    <t>Telèfons edifici Ajuntament</t>
  </si>
  <si>
    <t>Comunicació</t>
  </si>
  <si>
    <t>Assegurances responsabilitat</t>
  </si>
  <si>
    <t>Despeses vàries</t>
  </si>
  <si>
    <t>Assessorament jurídic i contenciosos</t>
  </si>
  <si>
    <t>Publicacions oficials i administratives</t>
  </si>
  <si>
    <t>Neteja edifici Ajuntament</t>
  </si>
  <si>
    <t>Prevenció de riscos laborals</t>
  </si>
  <si>
    <t>Comunitats propietaris Ajuntament</t>
  </si>
  <si>
    <t>Reparacions elèctriques Aula Pascual Ollé</t>
  </si>
  <si>
    <t>Compra taules i cadires</t>
  </si>
  <si>
    <t>Protocol</t>
  </si>
  <si>
    <t>Promoció transparència</t>
  </si>
  <si>
    <t>Subvenció grup municipal Partit dels Socialistes de Catalunya</t>
  </si>
  <si>
    <t>Subvenció grup municipal Esquerra Republicana de Catalunya</t>
  </si>
  <si>
    <t>Subvenció grup municipal La Palma Sempre</t>
  </si>
  <si>
    <t>A altres ens que agrupen municipis</t>
  </si>
  <si>
    <t>Contracte recollida escombraries</t>
  </si>
  <si>
    <t>Biblioteca</t>
  </si>
  <si>
    <t>Energia elèctrica biblioteca</t>
  </si>
  <si>
    <t>Telèfon biblioteca</t>
  </si>
  <si>
    <t>Neteja biblioteca</t>
  </si>
  <si>
    <t>Llloguer d'equipaments pel tractament informació</t>
  </si>
  <si>
    <t>Estudis i treballs tècnics. Altres</t>
  </si>
  <si>
    <t>Transferència a l'Àrea Metropolitana de Barcelona</t>
  </si>
  <si>
    <t>Subvenció a l'entitat: Farem</t>
  </si>
  <si>
    <t>Subvenció a l'entitat: Ampa IES</t>
  </si>
  <si>
    <t>Subvenció a l'entitat: Escola la bressola</t>
  </si>
  <si>
    <t>Subvenció a l'entitat: Associació de joves</t>
  </si>
  <si>
    <t>Subvenció a l'entitat: Club Bàsquet la Palma</t>
  </si>
  <si>
    <t>Subvenció grup municipal Convergència</t>
  </si>
  <si>
    <t>Igualtat</t>
  </si>
  <si>
    <t>Accions culturals</t>
  </si>
  <si>
    <t>Polítiques educatives</t>
  </si>
  <si>
    <t xml:space="preserve">Serveis arxiver </t>
  </si>
  <si>
    <t>Retribucions servei promoció econòmica laboral no fixe</t>
  </si>
  <si>
    <t>Detall despeses per aplicació pressupostària del Capítol V</t>
  </si>
  <si>
    <t>Fons de Contingència</t>
  </si>
  <si>
    <t>Promoció econòmica i ocupació</t>
  </si>
  <si>
    <t>Festivals artístics</t>
  </si>
  <si>
    <t>Tallers cuturals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</si>
</sst>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#,##0.00&quot;       &quot;;\-#,##0.00&quot;       &quot;;&quot; -       &quot;;@\ "/>
    <numFmt numFmtId="165" formatCode="#,##0.000"/>
    <numFmt numFmtId="166" formatCode="dd\-mm\-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0" fillId="0" borderId="0" xfId="0"/>
    <xf numFmtId="49" fontId="1" fillId="0" borderId="1" xfId="20" applyNumberFormat="1" applyBorder="1">
      <alignment/>
      <protection/>
    </xf>
    <xf numFmtId="0" fontId="0" fillId="0" borderId="1" xfId="0" applyBorder="1"/>
    <xf numFmtId="49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Alignment="1">
      <alignment horizontal="left" vertical="top"/>
    </xf>
    <xf numFmtId="49" fontId="0" fillId="2" borderId="1" xfId="0" applyNumberFormat="1" applyFill="1" applyBorder="1"/>
    <xf numFmtId="49" fontId="3" fillId="2" borderId="1" xfId="20" applyNumberFormat="1" applyFont="1" applyFill="1" applyBorder="1">
      <alignment/>
      <protection/>
    </xf>
    <xf numFmtId="49" fontId="0" fillId="0" borderId="1" xfId="0" applyNumberFormat="1" applyFont="1" applyBorder="1"/>
    <xf numFmtId="49" fontId="1" fillId="0" borderId="1" xfId="20" applyNumberFormat="1" applyFont="1" applyBorder="1">
      <alignment/>
      <protection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Fill="1" applyBorder="1"/>
    <xf numFmtId="4" fontId="0" fillId="0" borderId="1" xfId="0" applyNumberFormat="1" applyFill="1" applyBorder="1"/>
    <xf numFmtId="4" fontId="2" fillId="0" borderId="1" xfId="0" applyNumberFormat="1" applyFont="1" applyBorder="1"/>
    <xf numFmtId="4" fontId="2" fillId="0" borderId="0" xfId="0" applyNumberFormat="1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/>
    <xf numFmtId="4" fontId="2" fillId="0" borderId="0" xfId="0" applyNumberFormat="1" applyFont="1" applyFill="1"/>
    <xf numFmtId="4" fontId="1" fillId="0" borderId="1" xfId="21" applyNumberFormat="1" applyFont="1" applyFill="1" applyBorder="1" applyAlignment="1">
      <alignment vertical="top"/>
      <protection/>
    </xf>
    <xf numFmtId="4" fontId="0" fillId="0" borderId="1" xfId="0" applyNumberFormat="1" applyFill="1" applyBorder="1" applyAlignment="1">
      <alignment vertical="top" wrapText="1"/>
    </xf>
    <xf numFmtId="4" fontId="0" fillId="0" borderId="0" xfId="0" applyNumberFormat="1" applyFill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4" fontId="1" fillId="0" borderId="1" xfId="21" applyNumberFormat="1" applyBorder="1" applyAlignment="1">
      <alignment vertical="top"/>
      <protection/>
    </xf>
    <xf numFmtId="4" fontId="1" fillId="0" borderId="1" xfId="21" applyNumberFormat="1" applyFill="1" applyBorder="1" applyAlignment="1">
      <alignment vertical="top"/>
      <protection/>
    </xf>
    <xf numFmtId="4" fontId="4" fillId="0" borderId="0" xfId="0" applyNumberFormat="1" applyFont="1" applyFill="1"/>
    <xf numFmtId="0" fontId="4" fillId="0" borderId="0" xfId="0" applyFont="1" applyFill="1"/>
    <xf numFmtId="164" fontId="4" fillId="0" borderId="0" xfId="22" applyNumberFormat="1" applyFont="1" applyFill="1" applyBorder="1" applyAlignment="1" applyProtection="1">
      <alignment/>
      <protection/>
    </xf>
    <xf numFmtId="4" fontId="5" fillId="0" borderId="0" xfId="0" applyNumberFormat="1" applyFont="1" applyFill="1"/>
    <xf numFmtId="0" fontId="6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4" fontId="4" fillId="0" borderId="0" xfId="0" applyNumberFormat="1" applyFont="1" applyFill="1" applyBorder="1"/>
    <xf numFmtId="0" fontId="5" fillId="3" borderId="2" xfId="0" applyFont="1" applyFill="1" applyBorder="1"/>
    <xf numFmtId="0" fontId="5" fillId="0" borderId="0" xfId="0" applyFont="1" applyFill="1"/>
    <xf numFmtId="1" fontId="5" fillId="0" borderId="2" xfId="0" applyNumberFormat="1" applyFont="1" applyFill="1" applyBorder="1"/>
    <xf numFmtId="0" fontId="5" fillId="4" borderId="3" xfId="0" applyFont="1" applyFill="1" applyBorder="1"/>
    <xf numFmtId="0" fontId="5" fillId="0" borderId="4" xfId="0" applyFont="1" applyFill="1" applyBorder="1"/>
    <xf numFmtId="4" fontId="5" fillId="4" borderId="5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64" fontId="4" fillId="0" borderId="9" xfId="22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13" xfId="0" applyNumberFormat="1" applyFont="1" applyFill="1" applyBorder="1"/>
    <xf numFmtId="0" fontId="4" fillId="0" borderId="12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" fontId="5" fillId="0" borderId="0" xfId="0" applyNumberFormat="1" applyFont="1" applyFill="1" applyBorder="1" applyAlignment="1">
      <alignment horizontal="right"/>
    </xf>
    <xf numFmtId="4" fontId="5" fillId="4" borderId="12" xfId="0" applyNumberFormat="1" applyFont="1" applyFill="1" applyBorder="1"/>
    <xf numFmtId="166" fontId="5" fillId="0" borderId="0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" fontId="4" fillId="0" borderId="12" xfId="0" applyNumberFormat="1" applyFont="1" applyFill="1" applyBorder="1"/>
    <xf numFmtId="166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1" fontId="5" fillId="0" borderId="6" xfId="0" applyNumberFormat="1" applyFont="1" applyFill="1" applyBorder="1"/>
    <xf numFmtId="0" fontId="4" fillId="0" borderId="2" xfId="0" applyFont="1" applyFill="1" applyBorder="1"/>
    <xf numFmtId="4" fontId="5" fillId="4" borderId="9" xfId="0" applyNumberFormat="1" applyFont="1" applyFill="1" applyBorder="1"/>
    <xf numFmtId="4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3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5" fillId="4" borderId="1" xfId="0" applyNumberFormat="1" applyFont="1" applyFill="1" applyBorder="1"/>
    <xf numFmtId="0" fontId="0" fillId="0" borderId="17" xfId="0" applyFill="1" applyBorder="1"/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4" fontId="7" fillId="0" borderId="1" xfId="0" applyNumberFormat="1" applyFont="1" applyFill="1" applyBorder="1"/>
    <xf numFmtId="0" fontId="8" fillId="0" borderId="19" xfId="0" applyFont="1" applyFill="1" applyBorder="1"/>
    <xf numFmtId="0" fontId="8" fillId="0" borderId="20" xfId="0" applyFont="1" applyBorder="1"/>
    <xf numFmtId="4" fontId="8" fillId="0" borderId="21" xfId="0" applyNumberFormat="1" applyFont="1" applyBorder="1"/>
    <xf numFmtId="0" fontId="2" fillId="0" borderId="19" xfId="0" applyFont="1" applyFill="1" applyBorder="1"/>
    <xf numFmtId="0" fontId="2" fillId="0" borderId="20" xfId="0" applyFont="1" applyBorder="1"/>
    <xf numFmtId="4" fontId="2" fillId="0" borderId="21" xfId="0" applyNumberFormat="1" applyFont="1" applyBorder="1"/>
    <xf numFmtId="4" fontId="0" fillId="0" borderId="17" xfId="0" applyNumberFormat="1" applyFill="1" applyBorder="1"/>
    <xf numFmtId="0" fontId="2" fillId="0" borderId="19" xfId="0" applyFont="1" applyBorder="1"/>
    <xf numFmtId="0" fontId="2" fillId="2" borderId="19" xfId="0" applyFont="1" applyFill="1" applyBorder="1"/>
    <xf numFmtId="49" fontId="3" fillId="2" borderId="20" xfId="20" applyNumberFormat="1" applyFont="1" applyFill="1" applyBorder="1">
      <alignment/>
      <protection/>
    </xf>
    <xf numFmtId="4" fontId="2" fillId="2" borderId="2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9" fontId="1" fillId="0" borderId="17" xfId="20" applyNumberFormat="1" applyFill="1" applyBorder="1">
      <alignment/>
      <protection/>
    </xf>
    <xf numFmtId="49" fontId="0" fillId="0" borderId="1" xfId="0" applyNumberFormat="1" applyBorder="1" applyAlignment="1">
      <alignment horizontal="right"/>
    </xf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wrapText="1"/>
    </xf>
    <xf numFmtId="4" fontId="1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/>
    <xf numFmtId="4" fontId="9" fillId="0" borderId="0" xfId="0" applyNumberFormat="1" applyFont="1" applyFill="1"/>
    <xf numFmtId="0" fontId="2" fillId="2" borderId="20" xfId="0" applyFont="1" applyFill="1" applyBorder="1"/>
    <xf numFmtId="0" fontId="2" fillId="2" borderId="21" xfId="0" applyFont="1" applyFill="1" applyBorder="1"/>
    <xf numFmtId="4" fontId="0" fillId="0" borderId="0" xfId="0" applyNumberFormat="1" applyBorder="1"/>
    <xf numFmtId="0" fontId="0" fillId="0" borderId="0" xfId="0" applyBorder="1"/>
    <xf numFmtId="49" fontId="2" fillId="0" borderId="20" xfId="0" applyNumberFormat="1" applyFont="1" applyFill="1" applyBorder="1"/>
    <xf numFmtId="49" fontId="3" fillId="0" borderId="20" xfId="20" applyNumberFormat="1" applyFont="1" applyFill="1" applyBorder="1">
      <alignment/>
      <protection/>
    </xf>
    <xf numFmtId="4" fontId="2" fillId="0" borderId="20" xfId="0" applyNumberFormat="1" applyFont="1" applyFill="1" applyBorder="1"/>
    <xf numFmtId="49" fontId="2" fillId="0" borderId="22" xfId="0" applyNumberFormat="1" applyFont="1" applyFill="1" applyBorder="1"/>
    <xf numFmtId="49" fontId="3" fillId="0" borderId="22" xfId="20" applyNumberFormat="1" applyFont="1" applyFill="1" applyBorder="1">
      <alignment/>
      <protection/>
    </xf>
    <xf numFmtId="4" fontId="2" fillId="0" borderId="22" xfId="0" applyNumberFormat="1" applyFont="1" applyFill="1" applyBorder="1"/>
    <xf numFmtId="0" fontId="0" fillId="2" borderId="20" xfId="0" applyFill="1" applyBorder="1"/>
    <xf numFmtId="0" fontId="0" fillId="2" borderId="21" xfId="0" applyFill="1" applyBorder="1"/>
    <xf numFmtId="49" fontId="2" fillId="2" borderId="19" xfId="0" applyNumberFormat="1" applyFont="1" applyFill="1" applyBorder="1"/>
    <xf numFmtId="49" fontId="0" fillId="0" borderId="23" xfId="0" applyNumberFormat="1" applyBorder="1"/>
    <xf numFmtId="49" fontId="0" fillId="0" borderId="22" xfId="0" applyNumberFormat="1" applyFill="1" applyBorder="1"/>
    <xf numFmtId="0" fontId="2" fillId="0" borderId="0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0" fontId="0" fillId="2" borderId="19" xfId="0" applyFill="1" applyBorder="1"/>
    <xf numFmtId="4" fontId="0" fillId="2" borderId="2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2" fillId="2" borderId="19" xfId="0" applyFont="1" applyFill="1" applyBorder="1" applyAlignment="1">
      <alignment/>
    </xf>
    <xf numFmtId="0" fontId="0" fillId="2" borderId="20" xfId="0" applyFont="1" applyFill="1" applyBorder="1"/>
    <xf numFmtId="4" fontId="2" fillId="2" borderId="21" xfId="0" applyNumberFormat="1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1" fillId="0" borderId="22" xfId="0" applyNumberFormat="1" applyFont="1" applyFill="1" applyBorder="1"/>
    <xf numFmtId="4" fontId="9" fillId="0" borderId="22" xfId="0" applyNumberFormat="1" applyFont="1" applyFill="1" applyBorder="1"/>
    <xf numFmtId="0" fontId="10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9" fillId="0" borderId="22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4" fontId="0" fillId="0" borderId="21" xfId="0" applyNumberFormat="1" applyFill="1" applyBorder="1"/>
    <xf numFmtId="0" fontId="2" fillId="2" borderId="1" xfId="0" applyFont="1" applyFill="1" applyBorder="1" applyAlignment="1">
      <alignment wrapText="1"/>
    </xf>
    <xf numFmtId="0" fontId="2" fillId="2" borderId="24" xfId="0" applyFont="1" applyFill="1" applyBorder="1"/>
    <xf numFmtId="0" fontId="2" fillId="2" borderId="22" xfId="0" applyFont="1" applyFill="1" applyBorder="1"/>
    <xf numFmtId="4" fontId="2" fillId="2" borderId="25" xfId="0" applyNumberFormat="1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" fontId="2" fillId="2" borderId="2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" fontId="3" fillId="2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INGRESSOS" xfId="20"/>
    <cellStyle name="Normal_Despeses Cap_2" xfId="21"/>
    <cellStyle name="Millares [0]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6">
      <selection activeCell="C27" sqref="C27"/>
    </sheetView>
  </sheetViews>
  <sheetFormatPr defaultColWidth="11.421875" defaultRowHeight="15"/>
  <cols>
    <col min="2" max="2" width="37.57421875" style="0" bestFit="1" customWidth="1"/>
    <col min="3" max="3" width="12.421875" style="0" bestFit="1" customWidth="1"/>
    <col min="4" max="4" width="14.140625" style="0" customWidth="1"/>
    <col min="6" max="6" width="37.57421875" style="0" bestFit="1" customWidth="1"/>
    <col min="7" max="7" width="11.7109375" style="0" bestFit="1" customWidth="1"/>
    <col min="8" max="8" width="2.140625" style="0" customWidth="1"/>
    <col min="9" max="9" width="11.7109375" style="0" bestFit="1" customWidth="1"/>
  </cols>
  <sheetData>
    <row r="1" ht="15">
      <c r="A1" s="12" t="s">
        <v>43</v>
      </c>
    </row>
    <row r="2" ht="15">
      <c r="A2" s="12" t="s">
        <v>1</v>
      </c>
    </row>
    <row r="3" ht="15">
      <c r="A3" s="12" t="s">
        <v>2</v>
      </c>
    </row>
    <row r="4" ht="15">
      <c r="A4" s="12" t="s">
        <v>43</v>
      </c>
    </row>
    <row r="6" spans="1:8" ht="15">
      <c r="A6" s="105" t="s">
        <v>39</v>
      </c>
      <c r="B6" s="119"/>
      <c r="C6" s="120"/>
      <c r="H6" s="4"/>
    </row>
    <row r="7" spans="1:9" ht="15">
      <c r="A7" s="13" t="s">
        <v>40</v>
      </c>
      <c r="B7" s="13" t="s">
        <v>41</v>
      </c>
      <c r="C7" s="13" t="s">
        <v>4</v>
      </c>
      <c r="H7" s="4"/>
      <c r="I7" s="4"/>
    </row>
    <row r="8" spans="1:3" ht="15">
      <c r="A8" s="2">
        <v>1</v>
      </c>
      <c r="B8" s="2" t="s">
        <v>148</v>
      </c>
      <c r="C8" s="5">
        <f>Ingressos!C12</f>
        <v>1684749</v>
      </c>
    </row>
    <row r="9" spans="1:3" ht="15">
      <c r="A9" s="2">
        <v>2</v>
      </c>
      <c r="B9" s="2" t="s">
        <v>149</v>
      </c>
      <c r="C9" s="5">
        <f>Ingressos!C16</f>
        <v>9000</v>
      </c>
    </row>
    <row r="10" spans="1:3" ht="15">
      <c r="A10" s="2">
        <v>3</v>
      </c>
      <c r="B10" s="2" t="s">
        <v>150</v>
      </c>
      <c r="C10" s="5">
        <f>Ingressos!C31</f>
        <v>430895</v>
      </c>
    </row>
    <row r="11" spans="1:3" ht="15">
      <c r="A11" s="2">
        <v>4</v>
      </c>
      <c r="B11" s="2" t="s">
        <v>151</v>
      </c>
      <c r="C11" s="15">
        <f>Ingressos!C40</f>
        <v>1125401.74</v>
      </c>
    </row>
    <row r="12" spans="1:3" ht="15">
      <c r="A12" s="2">
        <v>5</v>
      </c>
      <c r="B12" s="2" t="s">
        <v>152</v>
      </c>
      <c r="C12" s="5">
        <f>Ingressos!C47</f>
        <v>39509</v>
      </c>
    </row>
    <row r="13" spans="1:3" ht="15">
      <c r="A13" s="2">
        <v>6</v>
      </c>
      <c r="B13" s="2" t="s">
        <v>153</v>
      </c>
      <c r="C13" s="2">
        <v>0</v>
      </c>
    </row>
    <row r="14" spans="1:3" ht="15">
      <c r="A14" s="2">
        <v>7</v>
      </c>
      <c r="B14" s="2" t="s">
        <v>154</v>
      </c>
      <c r="C14" s="15">
        <f>Ingressos!C51</f>
        <v>39000</v>
      </c>
    </row>
    <row r="15" spans="1:3" ht="15">
      <c r="A15" s="2">
        <v>8</v>
      </c>
      <c r="B15" s="2" t="s">
        <v>155</v>
      </c>
      <c r="C15" s="2">
        <v>0</v>
      </c>
    </row>
    <row r="16" spans="1:7" ht="15">
      <c r="A16" s="2">
        <v>9</v>
      </c>
      <c r="B16" s="2" t="s">
        <v>156</v>
      </c>
      <c r="C16" s="2">
        <v>0</v>
      </c>
      <c r="G16" s="4"/>
    </row>
    <row r="17" spans="1:7" ht="15">
      <c r="A17" s="104" t="s">
        <v>42</v>
      </c>
      <c r="B17" s="101"/>
      <c r="C17" s="102">
        <f>SUM(C8:C16)</f>
        <v>3328554.74</v>
      </c>
      <c r="G17" s="4"/>
    </row>
    <row r="19" spans="1:3" ht="15">
      <c r="A19" s="105" t="s">
        <v>48</v>
      </c>
      <c r="B19" s="119"/>
      <c r="C19" s="120"/>
    </row>
    <row r="20" spans="1:3" ht="15">
      <c r="A20" s="13" t="s">
        <v>40</v>
      </c>
      <c r="B20" s="13" t="s">
        <v>41</v>
      </c>
      <c r="C20" s="13" t="s">
        <v>4</v>
      </c>
    </row>
    <row r="21" spans="1:3" ht="15">
      <c r="A21" s="2">
        <v>1</v>
      </c>
      <c r="B21" s="2" t="s">
        <v>157</v>
      </c>
      <c r="C21" s="5">
        <f>'Despeses Cap_1'!D49</f>
        <v>1482582.88</v>
      </c>
    </row>
    <row r="22" spans="1:3" ht="15">
      <c r="A22" s="2">
        <v>2</v>
      </c>
      <c r="B22" s="2" t="s">
        <v>158</v>
      </c>
      <c r="C22" s="5">
        <f>'Despeses Cap_2'!D81</f>
        <v>1191845</v>
      </c>
    </row>
    <row r="23" spans="1:3" ht="15">
      <c r="A23" s="2">
        <v>3</v>
      </c>
      <c r="B23" s="2" t="s">
        <v>159</v>
      </c>
      <c r="C23" s="15">
        <f>17456.23+9500</f>
        <v>26956.23</v>
      </c>
    </row>
    <row r="24" spans="1:6" ht="15">
      <c r="A24" s="2">
        <v>4</v>
      </c>
      <c r="B24" s="2" t="s">
        <v>151</v>
      </c>
      <c r="C24" s="5">
        <f>Despeses_Cap_4!D45</f>
        <v>308540.59</v>
      </c>
      <c r="F24" s="4"/>
    </row>
    <row r="25" spans="1:6" ht="15">
      <c r="A25" s="2">
        <v>5</v>
      </c>
      <c r="B25" s="2" t="s">
        <v>160</v>
      </c>
      <c r="C25" s="5">
        <v>35000</v>
      </c>
      <c r="F25" s="4"/>
    </row>
    <row r="26" spans="1:6" ht="15">
      <c r="A26" s="2">
        <v>6</v>
      </c>
      <c r="B26" s="2" t="s">
        <v>161</v>
      </c>
      <c r="C26" s="15">
        <f>'despeses cap 5 i 6'!D27</f>
        <v>39709</v>
      </c>
      <c r="F26" s="4"/>
    </row>
    <row r="27" spans="1:3" ht="15">
      <c r="A27" s="2">
        <v>7</v>
      </c>
      <c r="B27" s="2" t="s">
        <v>154</v>
      </c>
      <c r="C27" s="5">
        <v>0</v>
      </c>
    </row>
    <row r="28" spans="1:3" ht="15">
      <c r="A28" s="2">
        <v>8</v>
      </c>
      <c r="B28" s="2" t="s">
        <v>155</v>
      </c>
      <c r="C28" s="5">
        <v>0</v>
      </c>
    </row>
    <row r="29" spans="1:3" ht="15">
      <c r="A29" s="2">
        <v>9</v>
      </c>
      <c r="B29" s="2" t="s">
        <v>156</v>
      </c>
      <c r="C29" s="15">
        <v>243921.04</v>
      </c>
    </row>
    <row r="30" spans="1:7" ht="15">
      <c r="A30" s="104" t="s">
        <v>42</v>
      </c>
      <c r="B30" s="101"/>
      <c r="C30" s="102">
        <f>SUM(C21:C29)</f>
        <v>3328554.7399999998</v>
      </c>
      <c r="G30" s="4"/>
    </row>
    <row r="31" ht="15">
      <c r="G31" s="4"/>
    </row>
    <row r="32" ht="15">
      <c r="C32" s="4"/>
    </row>
    <row r="33" ht="15">
      <c r="C33" s="4"/>
    </row>
    <row r="36" ht="18" customHeight="1"/>
  </sheetData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workbookViewId="0" topLeftCell="A1">
      <selection activeCell="K6" sqref="K6"/>
    </sheetView>
  </sheetViews>
  <sheetFormatPr defaultColWidth="11.421875" defaultRowHeight="15"/>
  <cols>
    <col min="1" max="1" width="51.57421875" style="114" customWidth="1"/>
    <col min="2" max="2" width="12.421875" style="113" bestFit="1" customWidth="1"/>
    <col min="3" max="3" width="12.8515625" style="113" customWidth="1"/>
    <col min="4" max="6" width="11.57421875" style="113" bestFit="1" customWidth="1"/>
    <col min="7" max="16384" width="11.421875" style="113" customWidth="1"/>
  </cols>
  <sheetData>
    <row r="1" ht="15">
      <c r="A1" s="159" t="s">
        <v>195</v>
      </c>
    </row>
    <row r="2" ht="15">
      <c r="A2" s="160" t="s">
        <v>1</v>
      </c>
    </row>
    <row r="3" ht="15">
      <c r="A3" s="160" t="s">
        <v>2</v>
      </c>
    </row>
    <row r="4" spans="1:6" ht="15">
      <c r="A4" s="161"/>
      <c r="B4" s="112"/>
      <c r="C4" s="112"/>
      <c r="D4" s="112"/>
      <c r="E4" s="112"/>
      <c r="F4" s="112"/>
    </row>
    <row r="5" spans="1:6" ht="15">
      <c r="A5" s="177">
        <v>2016</v>
      </c>
      <c r="B5" s="180"/>
      <c r="C5" s="180"/>
      <c r="D5" s="180"/>
      <c r="E5" s="180"/>
      <c r="F5" s="181"/>
    </row>
    <row r="6" spans="1:6" s="114" customFormat="1" ht="52.5" customHeight="1">
      <c r="A6" s="154" t="s">
        <v>122</v>
      </c>
      <c r="B6" s="154" t="s">
        <v>123</v>
      </c>
      <c r="C6" s="154" t="s">
        <v>124</v>
      </c>
      <c r="D6" s="152" t="s">
        <v>91</v>
      </c>
      <c r="E6" s="152" t="s">
        <v>126</v>
      </c>
      <c r="F6" s="152" t="s">
        <v>196</v>
      </c>
    </row>
    <row r="7" spans="1:7" ht="15">
      <c r="A7" s="116" t="s">
        <v>139</v>
      </c>
      <c r="B7" s="115">
        <v>1</v>
      </c>
      <c r="C7" s="115">
        <v>1</v>
      </c>
      <c r="D7" s="115"/>
      <c r="E7" s="115"/>
      <c r="F7" s="115"/>
      <c r="G7" s="118"/>
    </row>
    <row r="8" spans="1:7" ht="25.5">
      <c r="A8" s="116" t="s">
        <v>140</v>
      </c>
      <c r="B8" s="115">
        <v>1</v>
      </c>
      <c r="C8" s="115">
        <v>1</v>
      </c>
      <c r="D8" s="115"/>
      <c r="E8" s="115"/>
      <c r="F8" s="115"/>
      <c r="G8" s="118"/>
    </row>
    <row r="9" spans="1:7" ht="15">
      <c r="A9" s="116" t="s">
        <v>142</v>
      </c>
      <c r="B9" s="115">
        <v>1</v>
      </c>
      <c r="C9" s="115">
        <v>1</v>
      </c>
      <c r="D9" s="115"/>
      <c r="E9" s="115"/>
      <c r="F9" s="115"/>
      <c r="G9" s="118"/>
    </row>
    <row r="10" spans="1:7" ht="15">
      <c r="A10" s="116" t="s">
        <v>143</v>
      </c>
      <c r="B10" s="115">
        <v>1</v>
      </c>
      <c r="C10" s="115">
        <v>1</v>
      </c>
      <c r="D10" s="115"/>
      <c r="E10" s="115"/>
      <c r="F10" s="115"/>
      <c r="G10" s="118"/>
    </row>
    <row r="11" spans="1:7" ht="15">
      <c r="A11" s="116" t="s">
        <v>129</v>
      </c>
      <c r="B11" s="115">
        <v>5000</v>
      </c>
      <c r="C11" s="115">
        <v>0</v>
      </c>
      <c r="D11" s="115"/>
      <c r="E11" s="115">
        <v>5000</v>
      </c>
      <c r="F11" s="115"/>
      <c r="G11" s="118"/>
    </row>
    <row r="12" spans="1:7" ht="15">
      <c r="A12" s="116" t="s">
        <v>144</v>
      </c>
      <c r="B12" s="115">
        <v>1</v>
      </c>
      <c r="C12" s="115">
        <v>1</v>
      </c>
      <c r="D12" s="115"/>
      <c r="E12" s="115"/>
      <c r="F12" s="115"/>
      <c r="G12" s="118"/>
    </row>
    <row r="13" spans="1:7" ht="25.5">
      <c r="A13" s="116" t="s">
        <v>145</v>
      </c>
      <c r="B13" s="115">
        <v>1</v>
      </c>
      <c r="C13" s="115">
        <v>1</v>
      </c>
      <c r="D13" s="115"/>
      <c r="E13" s="115"/>
      <c r="F13" s="115"/>
      <c r="G13" s="118"/>
    </row>
    <row r="14" spans="1:7" ht="15">
      <c r="A14" s="116" t="s">
        <v>146</v>
      </c>
      <c r="B14" s="115">
        <v>1</v>
      </c>
      <c r="C14" s="115">
        <v>1</v>
      </c>
      <c r="D14" s="117"/>
      <c r="E14" s="117"/>
      <c r="F14" s="117"/>
      <c r="G14" s="118"/>
    </row>
    <row r="15" spans="1:7" ht="15">
      <c r="A15" s="116" t="s">
        <v>133</v>
      </c>
      <c r="B15" s="115">
        <v>14700</v>
      </c>
      <c r="C15" s="115">
        <v>700</v>
      </c>
      <c r="D15" s="117"/>
      <c r="E15" s="117">
        <v>14000</v>
      </c>
      <c r="F15" s="115"/>
      <c r="G15" s="118"/>
    </row>
    <row r="16" spans="1:7" ht="15">
      <c r="A16" s="116" t="s">
        <v>135</v>
      </c>
      <c r="B16" s="115">
        <v>20000</v>
      </c>
      <c r="C16" s="115">
        <v>0</v>
      </c>
      <c r="D16" s="117"/>
      <c r="E16" s="117">
        <v>20000</v>
      </c>
      <c r="F16" s="115"/>
      <c r="G16" s="118"/>
    </row>
    <row r="17" spans="1:7" ht="15">
      <c r="A17" s="116" t="s">
        <v>136</v>
      </c>
      <c r="B17" s="115">
        <v>1</v>
      </c>
      <c r="C17" s="115">
        <v>1</v>
      </c>
      <c r="D17" s="117"/>
      <c r="E17" s="117"/>
      <c r="F17" s="115"/>
      <c r="G17" s="118"/>
    </row>
    <row r="18" spans="1:7" ht="15">
      <c r="A18" s="116" t="s">
        <v>137</v>
      </c>
      <c r="B18" s="115">
        <v>1</v>
      </c>
      <c r="C18" s="115">
        <v>1</v>
      </c>
      <c r="D18" s="117"/>
      <c r="E18" s="117"/>
      <c r="F18" s="115"/>
      <c r="G18" s="118"/>
    </row>
    <row r="19" spans="1:7" s="156" customFormat="1" ht="15">
      <c r="A19" s="162"/>
      <c r="B19" s="157"/>
      <c r="C19" s="157"/>
      <c r="D19" s="158"/>
      <c r="E19" s="158"/>
      <c r="F19" s="157"/>
      <c r="G19" s="155"/>
    </row>
    <row r="20" spans="1:6" s="156" customFormat="1" ht="15">
      <c r="A20" s="177">
        <v>2017</v>
      </c>
      <c r="B20" s="178"/>
      <c r="C20" s="178"/>
      <c r="D20" s="178"/>
      <c r="E20" s="178"/>
      <c r="F20" s="179"/>
    </row>
    <row r="21" spans="1:6" s="156" customFormat="1" ht="25.5">
      <c r="A21" s="154" t="s">
        <v>122</v>
      </c>
      <c r="B21" s="154" t="s">
        <v>123</v>
      </c>
      <c r="C21" s="154" t="s">
        <v>124</v>
      </c>
      <c r="D21" s="153" t="s">
        <v>91</v>
      </c>
      <c r="E21" s="153" t="s">
        <v>126</v>
      </c>
      <c r="F21" s="153" t="s">
        <v>125</v>
      </c>
    </row>
    <row r="22" spans="1:6" ht="15">
      <c r="A22" s="116" t="s">
        <v>127</v>
      </c>
      <c r="B22" s="115">
        <v>390000</v>
      </c>
      <c r="C22" s="115">
        <v>0</v>
      </c>
      <c r="D22" s="115">
        <v>390000</v>
      </c>
      <c r="E22" s="115"/>
      <c r="F22" s="115"/>
    </row>
    <row r="23" spans="1:6" ht="15">
      <c r="A23" s="163" t="s">
        <v>141</v>
      </c>
      <c r="B23" s="115">
        <v>1</v>
      </c>
      <c r="C23" s="115">
        <v>1</v>
      </c>
      <c r="D23" s="115"/>
      <c r="E23" s="115"/>
      <c r="F23" s="115"/>
    </row>
    <row r="24" spans="1:6" ht="15">
      <c r="A24" s="116" t="s">
        <v>130</v>
      </c>
      <c r="B24" s="115">
        <v>80000</v>
      </c>
      <c r="C24" s="115">
        <v>20000</v>
      </c>
      <c r="D24" s="117"/>
      <c r="E24" s="115">
        <v>60000</v>
      </c>
      <c r="F24" s="115"/>
    </row>
    <row r="25" spans="1:6" ht="15">
      <c r="A25" s="116" t="s">
        <v>131</v>
      </c>
      <c r="B25" s="115">
        <v>127400</v>
      </c>
      <c r="C25" s="115">
        <v>1400</v>
      </c>
      <c r="D25" s="117"/>
      <c r="E25" s="115">
        <v>49000</v>
      </c>
      <c r="F25" s="115">
        <v>77000</v>
      </c>
    </row>
    <row r="26" spans="1:6" ht="15">
      <c r="A26" s="116" t="s">
        <v>138</v>
      </c>
      <c r="B26" s="115">
        <v>30000</v>
      </c>
      <c r="C26" s="115">
        <v>0</v>
      </c>
      <c r="D26" s="117">
        <v>30000</v>
      </c>
      <c r="E26" s="117"/>
      <c r="F26" s="117"/>
    </row>
    <row r="28" spans="1:6" ht="15">
      <c r="A28" s="177">
        <v>2018</v>
      </c>
      <c r="B28" s="178"/>
      <c r="C28" s="178"/>
      <c r="D28" s="178"/>
      <c r="E28" s="178"/>
      <c r="F28" s="179"/>
    </row>
    <row r="29" spans="1:7" ht="25.5">
      <c r="A29" s="154" t="s">
        <v>122</v>
      </c>
      <c r="B29" s="154" t="s">
        <v>123</v>
      </c>
      <c r="C29" s="154" t="s">
        <v>124</v>
      </c>
      <c r="D29" s="153" t="s">
        <v>91</v>
      </c>
      <c r="E29" s="153" t="s">
        <v>126</v>
      </c>
      <c r="F29" s="153" t="s">
        <v>125</v>
      </c>
      <c r="G29" s="118"/>
    </row>
    <row r="30" spans="1:7" ht="15">
      <c r="A30" s="116" t="s">
        <v>179</v>
      </c>
      <c r="B30" s="115">
        <v>375000</v>
      </c>
      <c r="C30" s="115">
        <v>0</v>
      </c>
      <c r="D30" s="115">
        <v>195000</v>
      </c>
      <c r="E30" s="115">
        <v>180000</v>
      </c>
      <c r="F30" s="115"/>
      <c r="G30" s="118"/>
    </row>
    <row r="31" spans="1:7" ht="15">
      <c r="A31" s="116" t="s">
        <v>128</v>
      </c>
      <c r="B31" s="115">
        <v>60000</v>
      </c>
      <c r="C31" s="115">
        <v>29000</v>
      </c>
      <c r="D31" s="115"/>
      <c r="E31" s="115"/>
      <c r="F31" s="115">
        <v>31000</v>
      </c>
      <c r="G31" s="118"/>
    </row>
    <row r="32" spans="1:7" ht="15">
      <c r="A32" s="116" t="s">
        <v>134</v>
      </c>
      <c r="B32" s="115">
        <v>10000</v>
      </c>
      <c r="C32" s="115">
        <v>10000</v>
      </c>
      <c r="D32" s="117"/>
      <c r="E32" s="117"/>
      <c r="F32" s="115"/>
      <c r="G32" s="118"/>
    </row>
    <row r="33" spans="1:6" ht="15">
      <c r="A33" s="116" t="s">
        <v>132</v>
      </c>
      <c r="B33" s="115">
        <v>132000</v>
      </c>
      <c r="C33" s="115">
        <f>B33-D33-F33</f>
        <v>0</v>
      </c>
      <c r="D33" s="117">
        <v>65000</v>
      </c>
      <c r="E33" s="115">
        <v>0</v>
      </c>
      <c r="F33" s="115">
        <v>67000</v>
      </c>
    </row>
    <row r="35" spans="1:6" ht="15">
      <c r="A35" s="152" t="s">
        <v>50</v>
      </c>
      <c r="B35" s="164">
        <f>B33+B32+B31+B30+B26+B25+B24+B23+B22+B18+B17+B16+B15+B14+B13+B12+B11+B10+B9+B8+B7</f>
        <v>1244110</v>
      </c>
      <c r="C35" s="164">
        <f aca="true" t="shared" si="0" ref="C35:F35">C33+C32+C31+C30+C26+C25+C24+C23+C22+C18+C17+C16+C15+C14+C13+C12+C11+C10+C9+C8+C7</f>
        <v>61110</v>
      </c>
      <c r="D35" s="164">
        <f t="shared" si="0"/>
        <v>680000</v>
      </c>
      <c r="E35" s="164">
        <f t="shared" si="0"/>
        <v>328000</v>
      </c>
      <c r="F35" s="164">
        <f t="shared" si="0"/>
        <v>175000</v>
      </c>
    </row>
  </sheetData>
  <mergeCells count="3">
    <mergeCell ref="A20:F20"/>
    <mergeCell ref="A28:F28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workbookViewId="0" topLeftCell="A1">
      <selection activeCell="G50" sqref="G50"/>
    </sheetView>
  </sheetViews>
  <sheetFormatPr defaultColWidth="11.421875" defaultRowHeight="15"/>
  <cols>
    <col min="1" max="1" width="12.421875" style="0" bestFit="1" customWidth="1"/>
    <col min="2" max="2" width="71.00390625" style="0" bestFit="1" customWidth="1"/>
    <col min="3" max="3" width="11.7109375" style="0" bestFit="1" customWidth="1"/>
    <col min="4" max="4" width="1.57421875" style="0" customWidth="1"/>
  </cols>
  <sheetData>
    <row r="1" ht="15">
      <c r="A1" s="12" t="s">
        <v>180</v>
      </c>
    </row>
    <row r="2" ht="15">
      <c r="A2" s="12" t="s">
        <v>1</v>
      </c>
    </row>
    <row r="3" ht="15">
      <c r="A3" s="12" t="s">
        <v>2</v>
      </c>
    </row>
    <row r="5" spans="1:3" ht="15">
      <c r="A5" s="105" t="s">
        <v>181</v>
      </c>
      <c r="B5" s="129"/>
      <c r="C5" s="130"/>
    </row>
    <row r="6" spans="1:3" ht="15">
      <c r="A6" s="11" t="s">
        <v>0</v>
      </c>
      <c r="B6" s="11" t="s">
        <v>3</v>
      </c>
      <c r="C6" s="11" t="s">
        <v>4</v>
      </c>
    </row>
    <row r="7" spans="1:4" ht="15">
      <c r="A7" s="9" t="s">
        <v>5</v>
      </c>
      <c r="B7" s="10" t="s">
        <v>240</v>
      </c>
      <c r="C7" s="20">
        <v>206</v>
      </c>
      <c r="D7" s="4"/>
    </row>
    <row r="8" spans="1:4" ht="15">
      <c r="A8" s="3" t="s">
        <v>6</v>
      </c>
      <c r="B8" s="1" t="s">
        <v>241</v>
      </c>
      <c r="C8" s="15">
        <v>1291658</v>
      </c>
      <c r="D8" s="4"/>
    </row>
    <row r="9" spans="1:4" ht="15">
      <c r="A9" s="3" t="s">
        <v>7</v>
      </c>
      <c r="B9" s="1" t="s">
        <v>242</v>
      </c>
      <c r="C9" s="15">
        <v>179275</v>
      </c>
      <c r="D9" s="4"/>
    </row>
    <row r="10" spans="1:4" ht="15">
      <c r="A10" s="3" t="s">
        <v>8</v>
      </c>
      <c r="B10" s="1" t="s">
        <v>243</v>
      </c>
      <c r="C10" s="15">
        <v>151430</v>
      </c>
      <c r="D10" s="4"/>
    </row>
    <row r="11" spans="1:4" ht="15">
      <c r="A11" s="3" t="s">
        <v>9</v>
      </c>
      <c r="B11" s="1" t="s">
        <v>244</v>
      </c>
      <c r="C11" s="15">
        <v>62180</v>
      </c>
      <c r="D11" s="4"/>
    </row>
    <row r="12" spans="1:4" ht="15">
      <c r="A12" s="109"/>
      <c r="B12" s="8" t="s">
        <v>34</v>
      </c>
      <c r="C12" s="108">
        <f>SUM(C7:C11)</f>
        <v>1684749</v>
      </c>
      <c r="D12" s="4"/>
    </row>
    <row r="13" spans="1:4" ht="15">
      <c r="A13" s="126"/>
      <c r="B13" s="127"/>
      <c r="C13" s="128"/>
      <c r="D13" s="4"/>
    </row>
    <row r="14" spans="1:4" s="122" customFormat="1" ht="15">
      <c r="A14" s="105" t="s">
        <v>182</v>
      </c>
      <c r="B14" s="129"/>
      <c r="C14" s="130"/>
      <c r="D14" s="121"/>
    </row>
    <row r="15" spans="1:4" ht="15">
      <c r="A15" s="3" t="s">
        <v>10</v>
      </c>
      <c r="B15" s="1" t="s">
        <v>245</v>
      </c>
      <c r="C15" s="15">
        <v>9000</v>
      </c>
      <c r="D15" s="4"/>
    </row>
    <row r="16" spans="1:4" ht="15">
      <c r="A16" s="109"/>
      <c r="B16" s="8" t="s">
        <v>35</v>
      </c>
      <c r="C16" s="108">
        <f>SUM(C15)</f>
        <v>9000</v>
      </c>
      <c r="D16" s="4"/>
    </row>
    <row r="17" spans="1:4" ht="15">
      <c r="A17" s="123"/>
      <c r="B17" s="124"/>
      <c r="C17" s="125"/>
      <c r="D17" s="4"/>
    </row>
    <row r="18" spans="1:4" ht="15">
      <c r="A18" s="131" t="s">
        <v>183</v>
      </c>
      <c r="B18" s="106"/>
      <c r="C18" s="107"/>
      <c r="D18" s="4"/>
    </row>
    <row r="19" spans="1:4" ht="15">
      <c r="A19" s="3" t="s">
        <v>11</v>
      </c>
      <c r="B19" s="1" t="s">
        <v>247</v>
      </c>
      <c r="C19" s="15">
        <v>104000</v>
      </c>
      <c r="D19" s="4"/>
    </row>
    <row r="20" spans="1:4" ht="15">
      <c r="A20" s="3" t="s">
        <v>12</v>
      </c>
      <c r="B20" s="1" t="s">
        <v>246</v>
      </c>
      <c r="C20" s="15">
        <v>125000</v>
      </c>
      <c r="D20" s="4"/>
    </row>
    <row r="21" spans="1:4" ht="15">
      <c r="A21" s="3" t="s">
        <v>13</v>
      </c>
      <c r="B21" s="1" t="s">
        <v>248</v>
      </c>
      <c r="C21" s="15">
        <v>37000</v>
      </c>
      <c r="D21" s="4"/>
    </row>
    <row r="22" spans="1:4" ht="15">
      <c r="A22" s="3">
        <v>32500</v>
      </c>
      <c r="B22" s="1" t="s">
        <v>249</v>
      </c>
      <c r="C22" s="5">
        <v>7500</v>
      </c>
      <c r="D22" s="4"/>
    </row>
    <row r="23" spans="1:4" ht="15">
      <c r="A23" s="3">
        <v>32800</v>
      </c>
      <c r="B23" s="1" t="s">
        <v>250</v>
      </c>
      <c r="C23" s="5">
        <f>12000</f>
        <v>12000</v>
      </c>
      <c r="D23" s="4"/>
    </row>
    <row r="24" spans="1:4" ht="15">
      <c r="A24" s="3">
        <v>32900</v>
      </c>
      <c r="B24" s="1" t="s">
        <v>251</v>
      </c>
      <c r="C24" s="5">
        <v>3695</v>
      </c>
      <c r="D24" s="4"/>
    </row>
    <row r="25" spans="1:4" ht="15">
      <c r="A25" s="3" t="s">
        <v>14</v>
      </c>
      <c r="B25" s="1" t="s">
        <v>252</v>
      </c>
      <c r="C25" s="5">
        <v>3500</v>
      </c>
      <c r="D25" s="4"/>
    </row>
    <row r="26" spans="1:4" ht="15">
      <c r="A26" s="3" t="s">
        <v>15</v>
      </c>
      <c r="B26" s="1" t="s">
        <v>253</v>
      </c>
      <c r="C26" s="5">
        <v>53000</v>
      </c>
      <c r="D26" s="4"/>
    </row>
    <row r="27" spans="1:4" ht="15">
      <c r="A27" s="3" t="s">
        <v>16</v>
      </c>
      <c r="B27" s="1" t="s">
        <v>254</v>
      </c>
      <c r="C27" s="5">
        <v>1700</v>
      </c>
      <c r="D27" s="4"/>
    </row>
    <row r="28" spans="1:4" ht="15">
      <c r="A28" s="3" t="s">
        <v>17</v>
      </c>
      <c r="B28" s="1" t="s">
        <v>255</v>
      </c>
      <c r="C28" s="5">
        <v>48000</v>
      </c>
      <c r="D28" s="4"/>
    </row>
    <row r="29" spans="1:4" ht="15">
      <c r="A29" s="3" t="s">
        <v>18</v>
      </c>
      <c r="B29" s="1" t="s">
        <v>256</v>
      </c>
      <c r="C29" s="5">
        <v>10500</v>
      </c>
      <c r="D29" s="4"/>
    </row>
    <row r="30" spans="1:4" ht="15">
      <c r="A30" s="3" t="s">
        <v>19</v>
      </c>
      <c r="B30" s="1" t="s">
        <v>257</v>
      </c>
      <c r="C30" s="5">
        <v>25000</v>
      </c>
      <c r="D30" s="4"/>
    </row>
    <row r="31" spans="1:4" ht="15">
      <c r="A31" s="109"/>
      <c r="B31" s="8" t="s">
        <v>36</v>
      </c>
      <c r="C31" s="108">
        <f>SUM(C19:C30)</f>
        <v>430895</v>
      </c>
      <c r="D31" s="4"/>
    </row>
    <row r="32" spans="1:4" ht="15">
      <c r="A32" s="123"/>
      <c r="B32" s="124"/>
      <c r="C32" s="125"/>
      <c r="D32" s="4"/>
    </row>
    <row r="33" spans="1:4" ht="15">
      <c r="A33" s="131" t="s">
        <v>184</v>
      </c>
      <c r="B33" s="106"/>
      <c r="C33" s="107"/>
      <c r="D33" s="4"/>
    </row>
    <row r="34" spans="1:4" ht="15">
      <c r="A34" s="3" t="s">
        <v>20</v>
      </c>
      <c r="B34" s="1" t="s">
        <v>258</v>
      </c>
      <c r="C34" s="15">
        <f>578501-16900</f>
        <v>561601</v>
      </c>
      <c r="D34" s="4"/>
    </row>
    <row r="35" spans="1:4" ht="15">
      <c r="A35" s="3" t="s">
        <v>21</v>
      </c>
      <c r="B35" s="1" t="s">
        <v>259</v>
      </c>
      <c r="C35" s="15">
        <v>82688</v>
      </c>
      <c r="D35" s="4"/>
    </row>
    <row r="36" spans="1:4" ht="15">
      <c r="A36" s="3">
        <v>45080</v>
      </c>
      <c r="B36" s="1" t="s">
        <v>260</v>
      </c>
      <c r="C36" s="96">
        <f>'Detall Ingressos Finalistes'!D21</f>
        <v>24500</v>
      </c>
      <c r="D36" s="4"/>
    </row>
    <row r="37" spans="1:4" ht="15">
      <c r="A37" s="3" t="s">
        <v>22</v>
      </c>
      <c r="B37" s="1" t="s">
        <v>261</v>
      </c>
      <c r="C37" s="96">
        <f>'Detall Ingressos Finalistes'!D60</f>
        <v>218006.26</v>
      </c>
      <c r="D37" s="4"/>
    </row>
    <row r="38" spans="1:4" ht="15">
      <c r="A38" s="3" t="s">
        <v>23</v>
      </c>
      <c r="B38" s="1" t="s">
        <v>262</v>
      </c>
      <c r="C38" s="96">
        <f>'Detall Ingressos Finalistes'!D14</f>
        <v>162603.12</v>
      </c>
      <c r="D38" s="4"/>
    </row>
    <row r="39" spans="1:4" ht="15">
      <c r="A39" s="3" t="s">
        <v>24</v>
      </c>
      <c r="B39" s="1" t="s">
        <v>263</v>
      </c>
      <c r="C39" s="96">
        <f>'Detall Ingressos Finalistes'!D31</f>
        <v>76003.36</v>
      </c>
      <c r="D39" s="4"/>
    </row>
    <row r="40" spans="1:4" ht="15">
      <c r="A40" s="109"/>
      <c r="B40" s="8" t="s">
        <v>37</v>
      </c>
      <c r="C40" s="108">
        <f>SUM(C34:C39)</f>
        <v>1125401.74</v>
      </c>
      <c r="D40" s="4"/>
    </row>
    <row r="41" spans="1:4" ht="15">
      <c r="A41" s="126"/>
      <c r="B41" s="127"/>
      <c r="C41" s="128"/>
      <c r="D41" s="4"/>
    </row>
    <row r="42" spans="1:4" ht="15">
      <c r="A42" s="131" t="s">
        <v>185</v>
      </c>
      <c r="B42" s="106"/>
      <c r="C42" s="107"/>
      <c r="D42" s="4"/>
    </row>
    <row r="43" spans="1:4" ht="15">
      <c r="A43" s="3" t="s">
        <v>25</v>
      </c>
      <c r="B43" s="1" t="s">
        <v>264</v>
      </c>
      <c r="C43" s="15">
        <v>50</v>
      </c>
      <c r="D43" s="4"/>
    </row>
    <row r="44" spans="1:4" ht="15">
      <c r="A44" s="3" t="s">
        <v>26</v>
      </c>
      <c r="B44" s="1" t="s">
        <v>265</v>
      </c>
      <c r="C44" s="15">
        <f>4165+2640+717*12</f>
        <v>15409</v>
      </c>
      <c r="D44" s="4"/>
    </row>
    <row r="45" spans="1:4" ht="15">
      <c r="A45" s="3">
        <v>59900</v>
      </c>
      <c r="B45" s="1" t="s">
        <v>266</v>
      </c>
      <c r="C45" s="15">
        <v>24000</v>
      </c>
      <c r="D45" s="4"/>
    </row>
    <row r="46" spans="1:4" ht="15">
      <c r="A46" s="3">
        <v>59901</v>
      </c>
      <c r="B46" s="1" t="s">
        <v>267</v>
      </c>
      <c r="C46" s="15">
        <v>50</v>
      </c>
      <c r="D46" s="4"/>
    </row>
    <row r="47" spans="1:3" ht="15">
      <c r="A47" s="7"/>
      <c r="B47" s="8" t="s">
        <v>38</v>
      </c>
      <c r="C47" s="108">
        <f>SUM(C43:C46)</f>
        <v>39509</v>
      </c>
    </row>
    <row r="48" spans="1:3" ht="15">
      <c r="A48" s="133"/>
      <c r="B48" s="127"/>
      <c r="C48" s="128"/>
    </row>
    <row r="49" spans="1:3" ht="15">
      <c r="A49" s="131" t="s">
        <v>186</v>
      </c>
      <c r="B49" s="106"/>
      <c r="C49" s="107"/>
    </row>
    <row r="50" spans="1:3" ht="15">
      <c r="A50" s="132" t="s">
        <v>164</v>
      </c>
      <c r="B50" s="110" t="s">
        <v>268</v>
      </c>
      <c r="C50" s="103">
        <v>39000</v>
      </c>
    </row>
    <row r="51" spans="1:3" ht="15">
      <c r="A51" s="7"/>
      <c r="B51" s="8" t="s">
        <v>163</v>
      </c>
      <c r="C51" s="108">
        <f>C50</f>
        <v>39000</v>
      </c>
    </row>
    <row r="52" ht="15">
      <c r="C52" s="4"/>
    </row>
    <row r="53" spans="1:3" ht="15">
      <c r="A53" s="105" t="s">
        <v>162</v>
      </c>
      <c r="B53" s="106"/>
      <c r="C53" s="107">
        <f>C47+C40+C31+C16+C12+C51</f>
        <v>3328554.74</v>
      </c>
    </row>
  </sheetData>
  <printOptions/>
  <pageMargins left="0.2362204724409449" right="0.2362204724409449" top="0.15748031496062992" bottom="0.7480314960629921" header="0.31496062992125984" footer="0.31496062992125984"/>
  <pageSetup fitToHeight="0" fitToWidth="1" horizontalDpi="600" verticalDpi="600" orientation="portrait" paperSize="9" r:id="rId1"/>
  <ignoredErrors>
    <ignoredError sqref="A50 A7:A11 A15 A19:A30 A34:A39 A43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 topLeftCell="A25">
      <selection activeCell="G9" sqref="G9"/>
    </sheetView>
  </sheetViews>
  <sheetFormatPr defaultColWidth="11.421875" defaultRowHeight="15"/>
  <cols>
    <col min="1" max="1" width="30.57421875" style="0" bestFit="1" customWidth="1"/>
    <col min="2" max="2" width="18.57421875" style="0" bestFit="1" customWidth="1"/>
    <col min="3" max="3" width="41.00390625" style="0" bestFit="1" customWidth="1"/>
    <col min="4" max="4" width="13.57421875" style="0" bestFit="1" customWidth="1"/>
  </cols>
  <sheetData>
    <row r="1" ht="15">
      <c r="A1" s="12" t="s">
        <v>33</v>
      </c>
    </row>
    <row r="2" ht="15">
      <c r="A2" s="12" t="s">
        <v>1</v>
      </c>
    </row>
    <row r="3" ht="15">
      <c r="A3" s="12" t="s">
        <v>2</v>
      </c>
    </row>
    <row r="5" spans="1:4" ht="15">
      <c r="A5" s="140"/>
      <c r="B5" s="129"/>
      <c r="C5" s="129"/>
      <c r="D5" s="141"/>
    </row>
    <row r="6" spans="1:4" s="6" customFormat="1" ht="15">
      <c r="A6" s="94" t="s">
        <v>27</v>
      </c>
      <c r="B6" s="94" t="s">
        <v>28</v>
      </c>
      <c r="C6" s="95" t="s">
        <v>29</v>
      </c>
      <c r="D6" s="94" t="s">
        <v>32</v>
      </c>
    </row>
    <row r="7" spans="1:4" ht="15">
      <c r="A7" s="14" t="s">
        <v>187</v>
      </c>
      <c r="B7" s="2" t="s">
        <v>86</v>
      </c>
      <c r="C7" s="14" t="s">
        <v>92</v>
      </c>
      <c r="D7" s="5">
        <v>78723.12</v>
      </c>
    </row>
    <row r="8" spans="1:4" ht="15">
      <c r="A8" s="14" t="s">
        <v>187</v>
      </c>
      <c r="B8" s="2" t="s">
        <v>86</v>
      </c>
      <c r="C8" s="14" t="s">
        <v>191</v>
      </c>
      <c r="D8" s="5">
        <v>12150</v>
      </c>
    </row>
    <row r="9" spans="1:4" ht="15">
      <c r="A9" s="14" t="s">
        <v>187</v>
      </c>
      <c r="B9" s="2" t="s">
        <v>86</v>
      </c>
      <c r="C9" s="14" t="s">
        <v>192</v>
      </c>
      <c r="D9" s="5">
        <f>9720/4</f>
        <v>2430</v>
      </c>
    </row>
    <row r="10" spans="1:4" ht="15">
      <c r="A10" s="14" t="s">
        <v>187</v>
      </c>
      <c r="B10" s="2" t="s">
        <v>86</v>
      </c>
      <c r="C10" s="14" t="s">
        <v>120</v>
      </c>
      <c r="D10" s="5">
        <v>23000</v>
      </c>
    </row>
    <row r="11" spans="1:4" ht="15">
      <c r="A11" s="14" t="s">
        <v>187</v>
      </c>
      <c r="B11" s="2" t="s">
        <v>86</v>
      </c>
      <c r="C11" s="14" t="s">
        <v>121</v>
      </c>
      <c r="D11" s="5">
        <v>4800</v>
      </c>
    </row>
    <row r="12" spans="1:4" ht="15">
      <c r="A12" s="14" t="s">
        <v>187</v>
      </c>
      <c r="B12" s="2"/>
      <c r="C12" s="14" t="s">
        <v>93</v>
      </c>
      <c r="D12" s="15">
        <v>16500</v>
      </c>
    </row>
    <row r="13" spans="1:4" ht="15">
      <c r="A13" s="14" t="s">
        <v>187</v>
      </c>
      <c r="B13" s="2" t="s">
        <v>86</v>
      </c>
      <c r="C13" s="14" t="s">
        <v>238</v>
      </c>
      <c r="D13" s="165">
        <v>25000</v>
      </c>
    </row>
    <row r="14" spans="1:4" ht="15">
      <c r="A14" s="97" t="s">
        <v>94</v>
      </c>
      <c r="B14" s="98"/>
      <c r="C14" s="98"/>
      <c r="D14" s="99">
        <f>SUM(D7:D13)</f>
        <v>162603.12</v>
      </c>
    </row>
    <row r="15" spans="1:4" ht="15">
      <c r="A15" s="137"/>
      <c r="B15" s="138"/>
      <c r="C15" s="138"/>
      <c r="D15" s="139"/>
    </row>
    <row r="16" spans="1:4" ht="15">
      <c r="A16" s="140"/>
      <c r="B16" s="129"/>
      <c r="C16" s="129"/>
      <c r="D16" s="130"/>
    </row>
    <row r="17" spans="1:4" ht="15">
      <c r="A17" s="2" t="s">
        <v>98</v>
      </c>
      <c r="B17" s="2" t="s">
        <v>86</v>
      </c>
      <c r="C17" s="2" t="s">
        <v>100</v>
      </c>
      <c r="D17" s="5">
        <v>2000</v>
      </c>
    </row>
    <row r="18" spans="1:4" ht="15">
      <c r="A18" s="2" t="s">
        <v>98</v>
      </c>
      <c r="B18" s="2" t="s">
        <v>86</v>
      </c>
      <c r="C18" s="2" t="s">
        <v>101</v>
      </c>
      <c r="D18" s="5">
        <v>7000</v>
      </c>
    </row>
    <row r="19" spans="1:4" ht="15">
      <c r="A19" s="2" t="s">
        <v>98</v>
      </c>
      <c r="B19" s="2" t="s">
        <v>86</v>
      </c>
      <c r="C19" s="2" t="s">
        <v>102</v>
      </c>
      <c r="D19" s="5">
        <v>3000</v>
      </c>
    </row>
    <row r="20" spans="1:4" ht="15">
      <c r="A20" s="2" t="s">
        <v>98</v>
      </c>
      <c r="B20" s="2" t="s">
        <v>86</v>
      </c>
      <c r="C20" s="2" t="s">
        <v>119</v>
      </c>
      <c r="D20" s="5">
        <v>12500</v>
      </c>
    </row>
    <row r="21" spans="1:4" ht="15">
      <c r="A21" s="100" t="s">
        <v>97</v>
      </c>
      <c r="B21" s="101"/>
      <c r="C21" s="101"/>
      <c r="D21" s="102">
        <f>SUM(D17:D20)</f>
        <v>24500</v>
      </c>
    </row>
    <row r="22" spans="1:4" ht="15">
      <c r="A22" s="134"/>
      <c r="B22" s="135"/>
      <c r="C22" s="135"/>
      <c r="D22" s="136"/>
    </row>
    <row r="23" spans="1:4" ht="15">
      <c r="A23" s="140"/>
      <c r="B23" s="129"/>
      <c r="C23" s="129"/>
      <c r="D23" s="130"/>
    </row>
    <row r="24" spans="1:4" ht="15">
      <c r="A24" s="2" t="s">
        <v>30</v>
      </c>
      <c r="B24" s="2" t="s">
        <v>86</v>
      </c>
      <c r="C24" s="14" t="s">
        <v>90</v>
      </c>
      <c r="D24" s="15">
        <v>6000</v>
      </c>
    </row>
    <row r="25" spans="1:4" ht="15">
      <c r="A25" s="2" t="s">
        <v>30</v>
      </c>
      <c r="B25" s="2" t="s">
        <v>80</v>
      </c>
      <c r="C25" s="2" t="s">
        <v>81</v>
      </c>
      <c r="D25" s="5">
        <v>1600</v>
      </c>
    </row>
    <row r="26" spans="1:4" ht="15">
      <c r="A26" s="14" t="s">
        <v>30</v>
      </c>
      <c r="B26" s="2" t="s">
        <v>86</v>
      </c>
      <c r="C26" s="2" t="s">
        <v>85</v>
      </c>
      <c r="D26" s="15">
        <v>22533.55</v>
      </c>
    </row>
    <row r="27" spans="1:4" ht="15">
      <c r="A27" s="2" t="str">
        <f>A26</f>
        <v>Consell Comarcal</v>
      </c>
      <c r="B27" s="2" t="s">
        <v>86</v>
      </c>
      <c r="C27" s="14" t="s">
        <v>118</v>
      </c>
      <c r="D27" s="15">
        <v>24616.23</v>
      </c>
    </row>
    <row r="28" spans="1:4" ht="15">
      <c r="A28" s="2" t="s">
        <v>30</v>
      </c>
      <c r="B28" s="2" t="s">
        <v>86</v>
      </c>
      <c r="C28" s="2" t="s">
        <v>87</v>
      </c>
      <c r="D28" s="15">
        <v>2135.58</v>
      </c>
    </row>
    <row r="29" spans="1:4" ht="15">
      <c r="A29" s="2" t="s">
        <v>30</v>
      </c>
      <c r="B29" s="2" t="s">
        <v>86</v>
      </c>
      <c r="C29" s="2" t="s">
        <v>88</v>
      </c>
      <c r="D29" s="5">
        <v>5830</v>
      </c>
    </row>
    <row r="30" spans="1:4" ht="15">
      <c r="A30" s="2" t="str">
        <f>A29</f>
        <v>Consell Comarcal</v>
      </c>
      <c r="B30" s="2" t="str">
        <f>B29</f>
        <v>-</v>
      </c>
      <c r="C30" s="2" t="s">
        <v>89</v>
      </c>
      <c r="D30" s="5">
        <v>13288</v>
      </c>
    </row>
    <row r="31" spans="1:4" ht="15">
      <c r="A31" s="100" t="s">
        <v>96</v>
      </c>
      <c r="B31" s="101"/>
      <c r="C31" s="101"/>
      <c r="D31" s="102">
        <f>SUM(D24:D30)</f>
        <v>76003.36</v>
      </c>
    </row>
    <row r="33" spans="1:4" ht="15">
      <c r="A33" s="140"/>
      <c r="B33" s="129"/>
      <c r="C33" s="129"/>
      <c r="D33" s="130"/>
    </row>
    <row r="34" spans="1:4" ht="15">
      <c r="A34" s="2" t="s">
        <v>31</v>
      </c>
      <c r="B34" s="2" t="s">
        <v>86</v>
      </c>
      <c r="C34" s="2" t="s">
        <v>99</v>
      </c>
      <c r="D34" s="5">
        <v>19700</v>
      </c>
    </row>
    <row r="35" spans="1:4" ht="15">
      <c r="A35" s="2" t="s">
        <v>31</v>
      </c>
      <c r="B35" s="2" t="s">
        <v>82</v>
      </c>
      <c r="C35" s="2" t="s">
        <v>83</v>
      </c>
      <c r="D35" s="5">
        <v>2050</v>
      </c>
    </row>
    <row r="36" spans="1:4" ht="15">
      <c r="A36" s="2" t="str">
        <f>A35</f>
        <v>Diputació de Barcelona</v>
      </c>
      <c r="B36" s="2" t="str">
        <f>B35</f>
        <v>Catàleg</v>
      </c>
      <c r="C36" s="2" t="s">
        <v>84</v>
      </c>
      <c r="D36" s="5">
        <v>22315.53</v>
      </c>
    </row>
    <row r="37" spans="1:4" ht="15">
      <c r="A37" s="2" t="str">
        <f>A36</f>
        <v>Diputació de Barcelona</v>
      </c>
      <c r="B37" s="2" t="s">
        <v>86</v>
      </c>
      <c r="C37" s="2" t="s">
        <v>85</v>
      </c>
      <c r="D37" s="5">
        <v>10336</v>
      </c>
    </row>
    <row r="38" spans="1:4" ht="15">
      <c r="A38" s="2" t="str">
        <f>A35</f>
        <v>Diputació de Barcelona</v>
      </c>
      <c r="B38" s="2" t="str">
        <f>B35</f>
        <v>Catàleg</v>
      </c>
      <c r="C38" s="2" t="s">
        <v>87</v>
      </c>
      <c r="D38" s="5">
        <v>14853.04</v>
      </c>
    </row>
    <row r="39" spans="1:4" ht="15">
      <c r="A39" s="14" t="s">
        <v>31</v>
      </c>
      <c r="B39" s="2" t="s">
        <v>86</v>
      </c>
      <c r="C39" s="14" t="s">
        <v>197</v>
      </c>
      <c r="D39" s="15">
        <v>19000</v>
      </c>
    </row>
    <row r="40" spans="1:4" ht="15">
      <c r="A40" s="14" t="s">
        <v>31</v>
      </c>
      <c r="B40" s="2" t="s">
        <v>86</v>
      </c>
      <c r="C40" s="14" t="s">
        <v>103</v>
      </c>
      <c r="D40" s="15">
        <v>27000</v>
      </c>
    </row>
    <row r="41" spans="1:4" ht="15">
      <c r="A41" s="14" t="s">
        <v>31</v>
      </c>
      <c r="B41" s="2" t="s">
        <v>86</v>
      </c>
      <c r="C41" s="14" t="s">
        <v>104</v>
      </c>
      <c r="D41" s="15">
        <v>18000</v>
      </c>
    </row>
    <row r="42" spans="1:4" ht="15">
      <c r="A42" s="14" t="s">
        <v>31</v>
      </c>
      <c r="B42" s="2" t="s">
        <v>82</v>
      </c>
      <c r="C42" s="14" t="s">
        <v>105</v>
      </c>
      <c r="D42" s="15">
        <v>3700</v>
      </c>
    </row>
    <row r="43" spans="1:4" ht="15">
      <c r="A43" s="14" t="s">
        <v>31</v>
      </c>
      <c r="B43" s="2" t="s">
        <v>82</v>
      </c>
      <c r="C43" s="14" t="s">
        <v>106</v>
      </c>
      <c r="D43" s="15">
        <v>3000</v>
      </c>
    </row>
    <row r="44" spans="1:4" ht="15">
      <c r="A44" s="14" t="s">
        <v>31</v>
      </c>
      <c r="B44" s="2" t="s">
        <v>82</v>
      </c>
      <c r="C44" s="14" t="s">
        <v>107</v>
      </c>
      <c r="D44" s="15">
        <v>2000</v>
      </c>
    </row>
    <row r="45" spans="1:4" ht="15">
      <c r="A45" s="14" t="s">
        <v>31</v>
      </c>
      <c r="B45" s="2" t="s">
        <v>82</v>
      </c>
      <c r="C45" s="14" t="s">
        <v>108</v>
      </c>
      <c r="D45" s="15">
        <v>1925</v>
      </c>
    </row>
    <row r="46" spans="1:4" ht="15">
      <c r="A46" s="14" t="s">
        <v>31</v>
      </c>
      <c r="B46" s="14" t="s">
        <v>82</v>
      </c>
      <c r="C46" s="14" t="s">
        <v>109</v>
      </c>
      <c r="D46" s="15">
        <v>2000</v>
      </c>
    </row>
    <row r="47" spans="1:4" ht="15">
      <c r="A47" s="14" t="s">
        <v>31</v>
      </c>
      <c r="B47" s="14" t="s">
        <v>82</v>
      </c>
      <c r="C47" s="14" t="s">
        <v>110</v>
      </c>
      <c r="D47" s="15">
        <v>1167</v>
      </c>
    </row>
    <row r="48" spans="1:4" ht="15">
      <c r="A48" s="14" t="s">
        <v>31</v>
      </c>
      <c r="B48" s="14" t="s">
        <v>82</v>
      </c>
      <c r="C48" s="14" t="s">
        <v>111</v>
      </c>
      <c r="D48" s="15">
        <v>1335</v>
      </c>
    </row>
    <row r="49" spans="1:4" ht="15">
      <c r="A49" s="14" t="s">
        <v>31</v>
      </c>
      <c r="B49" s="14" t="s">
        <v>82</v>
      </c>
      <c r="C49" s="14" t="s">
        <v>90</v>
      </c>
      <c r="D49" s="15">
        <v>6000</v>
      </c>
    </row>
    <row r="50" spans="1:4" ht="15">
      <c r="A50" s="14" t="s">
        <v>31</v>
      </c>
      <c r="B50" s="14" t="s">
        <v>82</v>
      </c>
      <c r="C50" s="14" t="s">
        <v>112</v>
      </c>
      <c r="D50" s="15">
        <v>3000</v>
      </c>
    </row>
    <row r="51" spans="1:4" ht="15">
      <c r="A51" s="14" t="s">
        <v>31</v>
      </c>
      <c r="B51" s="2" t="str">
        <f>B50</f>
        <v>Catàleg</v>
      </c>
      <c r="C51" s="14" t="s">
        <v>113</v>
      </c>
      <c r="D51" s="15">
        <v>1000</v>
      </c>
    </row>
    <row r="52" spans="1:4" ht="15">
      <c r="A52" s="14" t="s">
        <v>31</v>
      </c>
      <c r="B52" s="2" t="str">
        <f>B51</f>
        <v>Catàleg</v>
      </c>
      <c r="C52" s="14" t="s">
        <v>114</v>
      </c>
      <c r="D52" s="15">
        <v>3500</v>
      </c>
    </row>
    <row r="53" spans="1:4" ht="15">
      <c r="A53" s="14" t="s">
        <v>31</v>
      </c>
      <c r="B53" s="2" t="str">
        <f>B52</f>
        <v>Catàleg</v>
      </c>
      <c r="C53" s="14" t="s">
        <v>147</v>
      </c>
      <c r="D53" s="15">
        <v>5000</v>
      </c>
    </row>
    <row r="54" spans="1:4" ht="15">
      <c r="A54" s="14" t="s">
        <v>31</v>
      </c>
      <c r="B54" s="2" t="s">
        <v>82</v>
      </c>
      <c r="C54" s="14" t="s">
        <v>115</v>
      </c>
      <c r="D54" s="15">
        <v>4736.68</v>
      </c>
    </row>
    <row r="55" spans="1:4" ht="15">
      <c r="A55" s="14" t="s">
        <v>31</v>
      </c>
      <c r="B55" s="2" t="s">
        <v>82</v>
      </c>
      <c r="C55" s="14" t="s">
        <v>381</v>
      </c>
      <c r="D55" s="15">
        <v>1000</v>
      </c>
    </row>
    <row r="56" spans="1:4" ht="15">
      <c r="A56" s="14" t="s">
        <v>31</v>
      </c>
      <c r="B56" s="2" t="s">
        <v>82</v>
      </c>
      <c r="C56" s="14" t="s">
        <v>382</v>
      </c>
      <c r="D56" s="15">
        <v>4000</v>
      </c>
    </row>
    <row r="57" spans="1:4" ht="15">
      <c r="A57" s="14" t="s">
        <v>31</v>
      </c>
      <c r="B57" s="2" t="s">
        <v>82</v>
      </c>
      <c r="C57" s="14" t="s">
        <v>116</v>
      </c>
      <c r="D57" s="15">
        <v>8544</v>
      </c>
    </row>
    <row r="58" spans="1:4" ht="15">
      <c r="A58" s="14" t="s">
        <v>31</v>
      </c>
      <c r="B58" s="2" t="s">
        <v>82</v>
      </c>
      <c r="C58" s="14" t="s">
        <v>117</v>
      </c>
      <c r="D58" s="15">
        <v>2792</v>
      </c>
    </row>
    <row r="59" spans="1:4" ht="15">
      <c r="A59" s="14" t="s">
        <v>31</v>
      </c>
      <c r="B59" s="93" t="s">
        <v>86</v>
      </c>
      <c r="C59" s="93" t="s">
        <v>239</v>
      </c>
      <c r="D59" s="103">
        <f>34690.01+1662-1300-5000</f>
        <v>30052.010000000002</v>
      </c>
    </row>
    <row r="60" spans="1:4" ht="15">
      <c r="A60" s="100" t="s">
        <v>95</v>
      </c>
      <c r="B60" s="101"/>
      <c r="C60" s="101"/>
      <c r="D60" s="102">
        <f>SUM(D34:D59)</f>
        <v>218006.26</v>
      </c>
    </row>
    <row r="62" ht="15">
      <c r="D62" s="4"/>
    </row>
    <row r="63" ht="15">
      <c r="D63" s="4"/>
    </row>
    <row r="64" ht="15">
      <c r="D64" s="4"/>
    </row>
  </sheetData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1">
      <selection activeCell="G47" sqref="G47"/>
    </sheetView>
  </sheetViews>
  <sheetFormatPr defaultColWidth="11.421875" defaultRowHeight="15"/>
  <cols>
    <col min="2" max="2" width="10.421875" style="0" customWidth="1"/>
    <col min="3" max="3" width="51.7109375" style="0" customWidth="1"/>
    <col min="4" max="4" width="11.7109375" style="4" bestFit="1" customWidth="1"/>
    <col min="11" max="11" width="11.7109375" style="0" bestFit="1" customWidth="1"/>
  </cols>
  <sheetData>
    <row r="1" ht="15">
      <c r="A1" s="12" t="s">
        <v>189</v>
      </c>
    </row>
    <row r="2" ht="15">
      <c r="A2" s="12" t="s">
        <v>1</v>
      </c>
    </row>
    <row r="3" ht="15">
      <c r="A3" s="12" t="s">
        <v>2</v>
      </c>
    </row>
    <row r="5" spans="1:4" ht="15">
      <c r="A5" s="173" t="s">
        <v>44</v>
      </c>
      <c r="B5" s="173"/>
      <c r="C5" s="12"/>
      <c r="D5" s="21"/>
    </row>
    <row r="6" spans="1:4" ht="15">
      <c r="A6" s="143" t="s">
        <v>45</v>
      </c>
      <c r="B6" s="143" t="s">
        <v>46</v>
      </c>
      <c r="C6" s="143" t="s">
        <v>3</v>
      </c>
      <c r="D6" s="144" t="s">
        <v>4</v>
      </c>
    </row>
    <row r="7" spans="1:4" ht="15">
      <c r="A7" s="14">
        <v>922</v>
      </c>
      <c r="B7" s="14">
        <v>10000</v>
      </c>
      <c r="C7" s="2" t="s">
        <v>230</v>
      </c>
      <c r="D7" s="5">
        <v>35000</v>
      </c>
    </row>
    <row r="8" spans="1:4" ht="15">
      <c r="A8" s="2">
        <v>922</v>
      </c>
      <c r="B8" s="14">
        <v>12000</v>
      </c>
      <c r="C8" s="14" t="s">
        <v>207</v>
      </c>
      <c r="D8" s="5">
        <v>13441.8</v>
      </c>
    </row>
    <row r="9" spans="1:4" ht="15">
      <c r="A9" s="14">
        <v>922</v>
      </c>
      <c r="B9" s="14">
        <v>12001</v>
      </c>
      <c r="C9" s="14" t="s">
        <v>206</v>
      </c>
      <c r="D9" s="5">
        <f>11622.84*2</f>
        <v>23245.68</v>
      </c>
    </row>
    <row r="10" spans="1:4" ht="15">
      <c r="A10" s="14">
        <v>922</v>
      </c>
      <c r="B10" s="14">
        <v>12003</v>
      </c>
      <c r="C10" s="14" t="s">
        <v>208</v>
      </c>
      <c r="D10" s="5">
        <f>8726.76*4</f>
        <v>34907.04</v>
      </c>
    </row>
    <row r="11" spans="1:4" ht="15">
      <c r="A11" s="14">
        <v>922</v>
      </c>
      <c r="B11" s="14">
        <v>12004</v>
      </c>
      <c r="C11" s="14" t="s">
        <v>209</v>
      </c>
      <c r="D11" s="5">
        <f>7263*2</f>
        <v>14526</v>
      </c>
    </row>
    <row r="12" spans="1:4" ht="15">
      <c r="A12" s="14">
        <v>320</v>
      </c>
      <c r="B12" s="14">
        <v>12005</v>
      </c>
      <c r="C12" s="14" t="s">
        <v>211</v>
      </c>
      <c r="D12" s="5">
        <v>6647.52</v>
      </c>
    </row>
    <row r="13" spans="1:4" ht="15">
      <c r="A13" s="2">
        <v>922</v>
      </c>
      <c r="B13" s="2">
        <v>12006</v>
      </c>
      <c r="C13" s="2" t="s">
        <v>213</v>
      </c>
      <c r="D13" s="5">
        <v>14199.54</v>
      </c>
    </row>
    <row r="14" spans="1:6" ht="15">
      <c r="A14" s="2">
        <v>130</v>
      </c>
      <c r="B14" s="2">
        <v>12009</v>
      </c>
      <c r="C14" s="2" t="s">
        <v>225</v>
      </c>
      <c r="D14" s="5">
        <v>14002.6</v>
      </c>
      <c r="F14" s="4"/>
    </row>
    <row r="15" spans="1:4" ht="15">
      <c r="A15" s="2">
        <v>922</v>
      </c>
      <c r="B15" s="2">
        <v>12011</v>
      </c>
      <c r="C15" s="2" t="s">
        <v>226</v>
      </c>
      <c r="D15" s="5">
        <f>36661</f>
        <v>36661</v>
      </c>
    </row>
    <row r="16" spans="1:4" ht="15">
      <c r="A16" s="14">
        <v>231</v>
      </c>
      <c r="B16" s="14">
        <v>12010</v>
      </c>
      <c r="C16" s="14" t="s">
        <v>212</v>
      </c>
      <c r="D16" s="5">
        <v>5447.25</v>
      </c>
    </row>
    <row r="17" spans="1:4" ht="15">
      <c r="A17" s="14">
        <v>130</v>
      </c>
      <c r="B17" s="14">
        <v>12013</v>
      </c>
      <c r="C17" s="14" t="s">
        <v>210</v>
      </c>
      <c r="D17" s="5">
        <f>8726.76*11+727.23*12+628.53*2</f>
        <v>105978.18</v>
      </c>
    </row>
    <row r="18" spans="1:4" ht="15">
      <c r="A18" s="2">
        <v>130</v>
      </c>
      <c r="B18" s="2">
        <v>12016</v>
      </c>
      <c r="C18" s="2" t="s">
        <v>214</v>
      </c>
      <c r="D18" s="5">
        <v>9529.14</v>
      </c>
    </row>
    <row r="19" spans="1:4" ht="15">
      <c r="A19" s="2">
        <v>130</v>
      </c>
      <c r="B19" s="2">
        <v>12019</v>
      </c>
      <c r="C19" s="2" t="s">
        <v>227</v>
      </c>
      <c r="D19" s="5">
        <f>46786.58</f>
        <v>46786.58</v>
      </c>
    </row>
    <row r="20" spans="1:4" ht="15">
      <c r="A20" s="2">
        <v>320</v>
      </c>
      <c r="B20" s="2">
        <v>12026</v>
      </c>
      <c r="C20" s="2" t="s">
        <v>215</v>
      </c>
      <c r="D20" s="5">
        <v>108.88</v>
      </c>
    </row>
    <row r="21" spans="1:4" ht="15">
      <c r="A21" s="2">
        <v>320</v>
      </c>
      <c r="B21" s="2">
        <v>12029</v>
      </c>
      <c r="C21" s="2" t="s">
        <v>228</v>
      </c>
      <c r="D21" s="5">
        <f>1321.62*2</f>
        <v>2643.24</v>
      </c>
    </row>
    <row r="22" spans="1:4" ht="15">
      <c r="A22" s="2">
        <v>231</v>
      </c>
      <c r="B22" s="2">
        <v>12036</v>
      </c>
      <c r="C22" s="2" t="s">
        <v>216</v>
      </c>
      <c r="D22" s="5">
        <v>849.76</v>
      </c>
    </row>
    <row r="23" spans="1:4" ht="15">
      <c r="A23" s="2">
        <v>231</v>
      </c>
      <c r="B23" s="2">
        <v>12039</v>
      </c>
      <c r="C23" s="2" t="s">
        <v>229</v>
      </c>
      <c r="D23" s="5">
        <f>1045.05*2</f>
        <v>2090.1</v>
      </c>
    </row>
    <row r="24" spans="1:4" ht="15">
      <c r="A24" s="2">
        <v>922</v>
      </c>
      <c r="B24" s="2">
        <v>12100</v>
      </c>
      <c r="C24" s="2" t="s">
        <v>217</v>
      </c>
      <c r="D24" s="5">
        <v>62952.72</v>
      </c>
    </row>
    <row r="25" spans="1:4" ht="15">
      <c r="A25" s="2">
        <v>922</v>
      </c>
      <c r="B25" s="2">
        <v>12101</v>
      </c>
      <c r="C25" s="2" t="s">
        <v>221</v>
      </c>
      <c r="D25" s="5">
        <v>75406.72</v>
      </c>
    </row>
    <row r="26" spans="1:4" ht="15">
      <c r="A26" s="14">
        <v>130</v>
      </c>
      <c r="B26" s="14">
        <v>12103</v>
      </c>
      <c r="C26" s="2" t="s">
        <v>231</v>
      </c>
      <c r="D26" s="5">
        <v>20000</v>
      </c>
    </row>
    <row r="27" spans="1:4" ht="15">
      <c r="A27" s="2">
        <v>130</v>
      </c>
      <c r="B27" s="2">
        <v>12110</v>
      </c>
      <c r="C27" s="2" t="s">
        <v>218</v>
      </c>
      <c r="D27" s="5">
        <v>54028.08</v>
      </c>
    </row>
    <row r="28" spans="1:4" ht="15">
      <c r="A28" s="2">
        <v>130</v>
      </c>
      <c r="B28" s="2">
        <v>12111</v>
      </c>
      <c r="C28" s="2" t="s">
        <v>222</v>
      </c>
      <c r="D28" s="5">
        <v>134631.15</v>
      </c>
    </row>
    <row r="29" spans="1:4" ht="15">
      <c r="A29" s="14">
        <v>150</v>
      </c>
      <c r="B29" s="14">
        <v>12113</v>
      </c>
      <c r="C29" s="2" t="s">
        <v>232</v>
      </c>
      <c r="D29" s="5">
        <v>10000</v>
      </c>
    </row>
    <row r="30" spans="1:4" ht="15">
      <c r="A30" s="2">
        <v>320</v>
      </c>
      <c r="B30" s="2">
        <v>12120</v>
      </c>
      <c r="C30" s="2" t="s">
        <v>219</v>
      </c>
      <c r="D30" s="5">
        <v>3696.84</v>
      </c>
    </row>
    <row r="31" spans="1:4" ht="15">
      <c r="A31" s="2">
        <v>320</v>
      </c>
      <c r="B31" s="2">
        <v>12121</v>
      </c>
      <c r="C31" s="2" t="s">
        <v>223</v>
      </c>
      <c r="D31" s="5">
        <v>5351.71</v>
      </c>
    </row>
    <row r="32" spans="1:4" ht="15">
      <c r="A32" s="2">
        <v>231</v>
      </c>
      <c r="B32" s="2">
        <v>12130</v>
      </c>
      <c r="C32" s="2" t="s">
        <v>220</v>
      </c>
      <c r="D32" s="5">
        <v>3180.87</v>
      </c>
    </row>
    <row r="33" spans="1:4" ht="15">
      <c r="A33" s="2">
        <v>231</v>
      </c>
      <c r="B33" s="2">
        <v>12131</v>
      </c>
      <c r="C33" s="2" t="s">
        <v>224</v>
      </c>
      <c r="D33" s="5">
        <v>3161.63</v>
      </c>
    </row>
    <row r="34" spans="1:4" ht="15">
      <c r="A34" s="2">
        <v>3321</v>
      </c>
      <c r="B34" s="2">
        <v>13003</v>
      </c>
      <c r="C34" s="2" t="s">
        <v>198</v>
      </c>
      <c r="D34" s="5">
        <f>30993.64</f>
        <v>30993.64</v>
      </c>
    </row>
    <row r="35" spans="1:4" ht="15">
      <c r="A35" s="2">
        <v>231</v>
      </c>
      <c r="B35" s="2">
        <v>13004</v>
      </c>
      <c r="C35" s="2" t="s">
        <v>200</v>
      </c>
      <c r="D35" s="5">
        <f>30690.84+29934.62</f>
        <v>60625.46</v>
      </c>
    </row>
    <row r="36" spans="1:4" ht="15">
      <c r="A36" s="2">
        <v>340</v>
      </c>
      <c r="B36" s="2">
        <v>13005</v>
      </c>
      <c r="C36" s="2" t="s">
        <v>205</v>
      </c>
      <c r="D36" s="5">
        <v>32591.81</v>
      </c>
    </row>
    <row r="37" spans="1:4" ht="15">
      <c r="A37" s="2">
        <v>3321</v>
      </c>
      <c r="B37" s="2">
        <v>13103</v>
      </c>
      <c r="C37" s="2" t="s">
        <v>199</v>
      </c>
      <c r="D37" s="5">
        <v>11946.79</v>
      </c>
    </row>
    <row r="38" spans="1:4" ht="15">
      <c r="A38" s="2">
        <v>231</v>
      </c>
      <c r="B38" s="2">
        <v>13104</v>
      </c>
      <c r="C38" s="2" t="s">
        <v>201</v>
      </c>
      <c r="D38" s="5">
        <f>14239.65+9426.06+9426.06+15262.46</f>
        <v>48354.229999999996</v>
      </c>
    </row>
    <row r="39" spans="1:5" ht="15">
      <c r="A39" s="2">
        <v>150</v>
      </c>
      <c r="B39" s="2">
        <v>13105</v>
      </c>
      <c r="C39" s="2" t="s">
        <v>202</v>
      </c>
      <c r="D39" s="5">
        <f>26766.85+22355.1+20237.96+20237.96</f>
        <v>89597.87</v>
      </c>
      <c r="E39" s="4"/>
    </row>
    <row r="40" spans="1:5" ht="15">
      <c r="A40" s="2">
        <v>153</v>
      </c>
      <c r="B40" s="2">
        <v>13106</v>
      </c>
      <c r="C40" s="2" t="s">
        <v>204</v>
      </c>
      <c r="D40" s="5">
        <f>20545.32+17489.92+17157.98</f>
        <v>55193.22</v>
      </c>
      <c r="E40" s="4"/>
    </row>
    <row r="41" spans="1:6" ht="15">
      <c r="A41" s="2">
        <v>241</v>
      </c>
      <c r="B41" s="2">
        <v>13107</v>
      </c>
      <c r="C41" s="2" t="s">
        <v>203</v>
      </c>
      <c r="D41" s="5">
        <f>11676.81+29742.6</f>
        <v>41419.409999999996</v>
      </c>
      <c r="F41" s="4"/>
    </row>
    <row r="42" spans="1:6" ht="15">
      <c r="A42" s="2">
        <v>430</v>
      </c>
      <c r="B42" s="2">
        <v>13108</v>
      </c>
      <c r="C42" s="2" t="s">
        <v>377</v>
      </c>
      <c r="D42" s="5">
        <v>14493.64</v>
      </c>
      <c r="F42" s="4"/>
    </row>
    <row r="43" spans="1:6" ht="15">
      <c r="A43" s="2">
        <v>922</v>
      </c>
      <c r="B43" s="2">
        <v>15100</v>
      </c>
      <c r="C43" s="2" t="s">
        <v>237</v>
      </c>
      <c r="D43" s="5">
        <f>273.71*12</f>
        <v>3284.5199999999995</v>
      </c>
      <c r="F43" s="4"/>
    </row>
    <row r="44" spans="1:8" ht="15">
      <c r="A44" s="14">
        <v>922</v>
      </c>
      <c r="B44" s="14">
        <v>16000</v>
      </c>
      <c r="C44" s="2" t="s">
        <v>233</v>
      </c>
      <c r="D44" s="5">
        <v>348235.15</v>
      </c>
      <c r="E44" s="4"/>
      <c r="F44" s="4"/>
      <c r="H44" s="4"/>
    </row>
    <row r="45" spans="1:4" ht="15">
      <c r="A45" s="14">
        <v>922</v>
      </c>
      <c r="B45" s="14">
        <v>16200</v>
      </c>
      <c r="C45" s="2" t="s">
        <v>234</v>
      </c>
      <c r="D45" s="5">
        <v>1897.15</v>
      </c>
    </row>
    <row r="46" spans="1:11" ht="15">
      <c r="A46" s="2">
        <v>922</v>
      </c>
      <c r="B46" s="2">
        <v>16201</v>
      </c>
      <c r="C46" s="2" t="s">
        <v>235</v>
      </c>
      <c r="D46" s="5">
        <v>1000</v>
      </c>
      <c r="K46" s="4"/>
    </row>
    <row r="47" spans="1:4" ht="15">
      <c r="A47" s="2">
        <v>922</v>
      </c>
      <c r="B47" s="2">
        <v>17000</v>
      </c>
      <c r="C47" s="2" t="s">
        <v>236</v>
      </c>
      <c r="D47" s="5">
        <v>4475.96</v>
      </c>
    </row>
    <row r="49" spans="1:4" s="12" customFormat="1" ht="15">
      <c r="A49" s="105" t="s">
        <v>50</v>
      </c>
      <c r="B49" s="119"/>
      <c r="C49" s="119"/>
      <c r="D49" s="107">
        <f>SUM(D7:D48)</f>
        <v>1482582.88</v>
      </c>
    </row>
  </sheetData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80" zoomScaleNormal="80" workbookViewId="0" topLeftCell="A1">
      <selection activeCell="L24" sqref="L24"/>
    </sheetView>
  </sheetViews>
  <sheetFormatPr defaultColWidth="11.421875" defaultRowHeight="15"/>
  <cols>
    <col min="1" max="1" width="9.57421875" style="0" bestFit="1" customWidth="1"/>
    <col min="2" max="2" width="10.7109375" style="0" bestFit="1" customWidth="1"/>
    <col min="3" max="3" width="54.57421875" style="0" customWidth="1"/>
    <col min="4" max="4" width="12.421875" style="24" bestFit="1" customWidth="1"/>
  </cols>
  <sheetData>
    <row r="1" ht="15">
      <c r="A1" s="12" t="s">
        <v>188</v>
      </c>
    </row>
    <row r="2" ht="15">
      <c r="A2" s="12" t="s">
        <v>1</v>
      </c>
    </row>
    <row r="3" ht="15">
      <c r="A3" s="12" t="s">
        <v>2</v>
      </c>
    </row>
    <row r="5" spans="1:4" ht="15" customHeight="1">
      <c r="A5" s="173" t="s">
        <v>44</v>
      </c>
      <c r="B5" s="173"/>
      <c r="C5" s="12"/>
      <c r="D5" s="21"/>
    </row>
    <row r="6" spans="1:4" s="18" customFormat="1" ht="15">
      <c r="A6" s="143" t="s">
        <v>45</v>
      </c>
      <c r="B6" s="143" t="s">
        <v>46</v>
      </c>
      <c r="C6" s="143" t="s">
        <v>3</v>
      </c>
      <c r="D6" s="144" t="s">
        <v>4</v>
      </c>
    </row>
    <row r="7" spans="1:4" ht="15">
      <c r="A7" s="25">
        <v>920</v>
      </c>
      <c r="B7" s="25">
        <v>20201</v>
      </c>
      <c r="C7" s="26" t="s">
        <v>336</v>
      </c>
      <c r="D7" s="27">
        <v>6800</v>
      </c>
    </row>
    <row r="8" spans="1:4" ht="15">
      <c r="A8" s="25">
        <v>920</v>
      </c>
      <c r="B8" s="25">
        <v>20202</v>
      </c>
      <c r="C8" s="26" t="s">
        <v>299</v>
      </c>
      <c r="D8" s="27">
        <v>8200</v>
      </c>
    </row>
    <row r="9" spans="1:4" ht="15">
      <c r="A9" s="25">
        <v>130</v>
      </c>
      <c r="B9" s="25">
        <v>20301</v>
      </c>
      <c r="C9" s="25" t="s">
        <v>269</v>
      </c>
      <c r="D9" s="27">
        <v>18000</v>
      </c>
    </row>
    <row r="10" spans="1:4" ht="15">
      <c r="A10" s="25">
        <v>920</v>
      </c>
      <c r="B10" s="26">
        <v>20600</v>
      </c>
      <c r="C10" s="19" t="s">
        <v>364</v>
      </c>
      <c r="D10" s="27">
        <f>813+520*12+180+1250+1700*6+5000+3000</f>
        <v>26683</v>
      </c>
    </row>
    <row r="11" spans="1:4" ht="15">
      <c r="A11" s="26">
        <v>172</v>
      </c>
      <c r="B11" s="26">
        <v>21001</v>
      </c>
      <c r="C11" s="26" t="s">
        <v>283</v>
      </c>
      <c r="D11" s="27">
        <f>5000+2000+5000</f>
        <v>12000</v>
      </c>
    </row>
    <row r="12" spans="1:4" ht="15">
      <c r="A12" s="26">
        <v>920</v>
      </c>
      <c r="B12" s="26">
        <v>21200</v>
      </c>
      <c r="C12" s="28" t="s">
        <v>337</v>
      </c>
      <c r="D12" s="22">
        <f>12000+1815+950+1240+988+2107+3323+60+1800+1144+1234</f>
        <v>26661</v>
      </c>
    </row>
    <row r="13" spans="1:4" ht="15">
      <c r="A13" s="25">
        <v>130</v>
      </c>
      <c r="B13" s="25">
        <v>21401</v>
      </c>
      <c r="C13" s="25" t="s">
        <v>270</v>
      </c>
      <c r="D13" s="27">
        <v>3000</v>
      </c>
    </row>
    <row r="14" spans="1:4" ht="15">
      <c r="A14" s="25">
        <v>151</v>
      </c>
      <c r="B14" s="25">
        <v>21402</v>
      </c>
      <c r="C14" s="26" t="s">
        <v>276</v>
      </c>
      <c r="D14" s="27">
        <v>3000</v>
      </c>
    </row>
    <row r="15" spans="1:4" ht="15">
      <c r="A15" s="25">
        <v>165</v>
      </c>
      <c r="B15" s="25">
        <v>21901</v>
      </c>
      <c r="C15" s="25" t="s">
        <v>281</v>
      </c>
      <c r="D15" s="27">
        <v>17100</v>
      </c>
    </row>
    <row r="16" spans="1:4" ht="15">
      <c r="A16" s="26">
        <v>920</v>
      </c>
      <c r="B16" s="26">
        <v>22003</v>
      </c>
      <c r="C16" s="26" t="s">
        <v>338</v>
      </c>
      <c r="D16" s="27">
        <v>8000</v>
      </c>
    </row>
    <row r="17" spans="1:4" ht="15">
      <c r="A17" s="25">
        <v>130</v>
      </c>
      <c r="B17" s="26">
        <v>22004</v>
      </c>
      <c r="C17" s="26" t="s">
        <v>271</v>
      </c>
      <c r="D17" s="27">
        <v>10000</v>
      </c>
    </row>
    <row r="18" spans="1:4" ht="15">
      <c r="A18" s="25">
        <v>130</v>
      </c>
      <c r="B18" s="25">
        <v>22005</v>
      </c>
      <c r="C18" s="25" t="s">
        <v>272</v>
      </c>
      <c r="D18" s="27">
        <f>2500+2674</f>
        <v>5174</v>
      </c>
    </row>
    <row r="19" spans="1:4" ht="15">
      <c r="A19" s="25">
        <v>151</v>
      </c>
      <c r="B19" s="25">
        <v>22006</v>
      </c>
      <c r="C19" s="25" t="s">
        <v>277</v>
      </c>
      <c r="D19" s="27">
        <v>25000</v>
      </c>
    </row>
    <row r="20" spans="1:4" ht="15">
      <c r="A20" s="25">
        <v>340</v>
      </c>
      <c r="B20" s="25">
        <v>22007</v>
      </c>
      <c r="C20" s="25" t="s">
        <v>322</v>
      </c>
      <c r="D20" s="27">
        <v>5900</v>
      </c>
    </row>
    <row r="21" spans="1:4" ht="15">
      <c r="A21" s="26">
        <v>3321</v>
      </c>
      <c r="B21" s="26">
        <v>22016</v>
      </c>
      <c r="C21" s="25" t="s">
        <v>360</v>
      </c>
      <c r="D21" s="27">
        <v>4450</v>
      </c>
    </row>
    <row r="22" spans="1:4" ht="15">
      <c r="A22" s="25">
        <v>334</v>
      </c>
      <c r="B22" s="25">
        <v>22017</v>
      </c>
      <c r="C22" s="25" t="s">
        <v>374</v>
      </c>
      <c r="D22" s="27">
        <v>6500</v>
      </c>
    </row>
    <row r="23" spans="1:4" ht="15">
      <c r="A23" s="26">
        <v>172</v>
      </c>
      <c r="B23" s="26">
        <v>22114</v>
      </c>
      <c r="C23" s="26" t="s">
        <v>284</v>
      </c>
      <c r="D23" s="27">
        <v>17000</v>
      </c>
    </row>
    <row r="24" spans="1:4" ht="15">
      <c r="A24" s="25">
        <v>151</v>
      </c>
      <c r="B24" s="25">
        <v>22115</v>
      </c>
      <c r="C24" s="26" t="s">
        <v>278</v>
      </c>
      <c r="D24" s="27">
        <v>1000</v>
      </c>
    </row>
    <row r="25" spans="1:4" ht="15">
      <c r="A25" s="25">
        <v>165</v>
      </c>
      <c r="B25" s="25">
        <v>22115</v>
      </c>
      <c r="C25" s="26" t="s">
        <v>282</v>
      </c>
      <c r="D25" s="27">
        <v>70000</v>
      </c>
    </row>
    <row r="26" spans="1:4" ht="15">
      <c r="A26" s="25">
        <v>920</v>
      </c>
      <c r="B26" s="25">
        <v>22116</v>
      </c>
      <c r="C26" s="26" t="s">
        <v>339</v>
      </c>
      <c r="D26" s="27">
        <v>20000</v>
      </c>
    </row>
    <row r="27" spans="1:4" ht="15">
      <c r="A27" s="25">
        <v>323</v>
      </c>
      <c r="B27" s="25">
        <v>22117</v>
      </c>
      <c r="C27" s="26" t="s">
        <v>302</v>
      </c>
      <c r="D27" s="27">
        <v>10000</v>
      </c>
    </row>
    <row r="28" spans="1:4" ht="15">
      <c r="A28" s="25">
        <v>3321</v>
      </c>
      <c r="B28" s="25">
        <v>22118</v>
      </c>
      <c r="C28" s="26" t="s">
        <v>361</v>
      </c>
      <c r="D28" s="27">
        <v>5000</v>
      </c>
    </row>
    <row r="29" spans="1:4" ht="15">
      <c r="A29" s="25">
        <v>920</v>
      </c>
      <c r="B29" s="25">
        <v>22119</v>
      </c>
      <c r="C29" s="26" t="s">
        <v>340</v>
      </c>
      <c r="D29" s="27">
        <v>12000</v>
      </c>
    </row>
    <row r="30" spans="1:4" ht="15">
      <c r="A30" s="25">
        <v>323</v>
      </c>
      <c r="B30" s="25">
        <v>22120</v>
      </c>
      <c r="C30" s="26" t="s">
        <v>303</v>
      </c>
      <c r="D30" s="27">
        <v>7500</v>
      </c>
    </row>
    <row r="31" spans="1:4" ht="15">
      <c r="A31" s="25">
        <v>340</v>
      </c>
      <c r="B31" s="25">
        <v>22121</v>
      </c>
      <c r="C31" s="26" t="s">
        <v>323</v>
      </c>
      <c r="D31" s="27">
        <f>1800+130+250+2200+320</f>
        <v>4700</v>
      </c>
    </row>
    <row r="32" spans="1:4" ht="15">
      <c r="A32" s="25">
        <v>151</v>
      </c>
      <c r="B32" s="25">
        <v>22122</v>
      </c>
      <c r="C32" s="26" t="s">
        <v>279</v>
      </c>
      <c r="D32" s="27">
        <v>8000</v>
      </c>
    </row>
    <row r="33" spans="1:4" ht="15">
      <c r="A33" s="25">
        <v>130</v>
      </c>
      <c r="B33" s="25">
        <v>22123</v>
      </c>
      <c r="C33" s="26" t="s">
        <v>273</v>
      </c>
      <c r="D33" s="27">
        <v>8000</v>
      </c>
    </row>
    <row r="34" spans="1:4" ht="15">
      <c r="A34" s="26">
        <v>920</v>
      </c>
      <c r="B34" s="25">
        <v>22205</v>
      </c>
      <c r="C34" s="26" t="s">
        <v>341</v>
      </c>
      <c r="D34" s="27">
        <v>2750</v>
      </c>
    </row>
    <row r="35" spans="1:4" ht="15">
      <c r="A35" s="25">
        <v>920</v>
      </c>
      <c r="B35" s="25">
        <v>22206</v>
      </c>
      <c r="C35" s="26" t="s">
        <v>342</v>
      </c>
      <c r="D35" s="27">
        <v>10600</v>
      </c>
    </row>
    <row r="36" spans="1:4" ht="15">
      <c r="A36" s="25">
        <v>340</v>
      </c>
      <c r="B36" s="25">
        <v>22207</v>
      </c>
      <c r="C36" s="26" t="s">
        <v>324</v>
      </c>
      <c r="D36" s="27">
        <v>3000</v>
      </c>
    </row>
    <row r="37" spans="1:4" ht="15">
      <c r="A37" s="25">
        <v>323</v>
      </c>
      <c r="B37" s="25">
        <v>22208</v>
      </c>
      <c r="C37" s="26" t="s">
        <v>304</v>
      </c>
      <c r="D37" s="27">
        <v>3000</v>
      </c>
    </row>
    <row r="38" spans="1:4" ht="15">
      <c r="A38" s="25">
        <v>323</v>
      </c>
      <c r="B38" s="25">
        <v>22209</v>
      </c>
      <c r="C38" s="26" t="s">
        <v>305</v>
      </c>
      <c r="D38" s="27">
        <v>2000</v>
      </c>
    </row>
    <row r="39" spans="1:4" ht="15">
      <c r="A39" s="25">
        <v>3321</v>
      </c>
      <c r="B39" s="25">
        <v>22210</v>
      </c>
      <c r="C39" s="26" t="s">
        <v>362</v>
      </c>
      <c r="D39" s="27">
        <v>2000</v>
      </c>
    </row>
    <row r="40" spans="1:4" ht="15">
      <c r="A40" s="26">
        <v>920</v>
      </c>
      <c r="B40" s="25">
        <v>22211</v>
      </c>
      <c r="C40" s="26" t="s">
        <v>343</v>
      </c>
      <c r="D40" s="27">
        <f>8712+13068+728+6200+5000+1500+2000-4200</f>
        <v>33008</v>
      </c>
    </row>
    <row r="41" spans="1:4" ht="15">
      <c r="A41" s="25">
        <v>130</v>
      </c>
      <c r="B41" s="25">
        <v>22300</v>
      </c>
      <c r="C41" s="25" t="s">
        <v>274</v>
      </c>
      <c r="D41" s="27">
        <v>2500</v>
      </c>
    </row>
    <row r="42" spans="1:4" ht="15">
      <c r="A42" s="26">
        <v>920</v>
      </c>
      <c r="B42" s="25">
        <v>22400</v>
      </c>
      <c r="C42" s="26" t="s">
        <v>344</v>
      </c>
      <c r="D42" s="27">
        <v>20500</v>
      </c>
    </row>
    <row r="43" spans="1:4" ht="15">
      <c r="A43" s="26">
        <v>920</v>
      </c>
      <c r="B43" s="26">
        <v>22600</v>
      </c>
      <c r="C43" s="26" t="s">
        <v>345</v>
      </c>
      <c r="D43" s="27">
        <v>7500</v>
      </c>
    </row>
    <row r="44" spans="1:4" ht="15">
      <c r="A44" s="26">
        <v>920</v>
      </c>
      <c r="B44" s="26">
        <v>22604</v>
      </c>
      <c r="C44" s="28" t="s">
        <v>346</v>
      </c>
      <c r="D44" s="29">
        <v>47000</v>
      </c>
    </row>
    <row r="45" spans="1:4" ht="15">
      <c r="A45" s="26">
        <v>920</v>
      </c>
      <c r="B45" s="26">
        <v>22610</v>
      </c>
      <c r="C45" s="26" t="s">
        <v>347</v>
      </c>
      <c r="D45" s="27">
        <v>3800</v>
      </c>
    </row>
    <row r="46" spans="1:4" ht="15">
      <c r="A46" s="26">
        <v>338</v>
      </c>
      <c r="B46" s="26">
        <v>22611</v>
      </c>
      <c r="C46" s="25" t="s">
        <v>321</v>
      </c>
      <c r="D46" s="27">
        <v>47000</v>
      </c>
    </row>
    <row r="47" spans="1:4" ht="15">
      <c r="A47" s="26">
        <v>231</v>
      </c>
      <c r="B47" s="26">
        <v>22612</v>
      </c>
      <c r="C47" s="26" t="s">
        <v>373</v>
      </c>
      <c r="D47" s="27">
        <v>6000</v>
      </c>
    </row>
    <row r="48" spans="1:4" ht="15">
      <c r="A48" s="19">
        <v>233</v>
      </c>
      <c r="B48" s="19">
        <v>22613</v>
      </c>
      <c r="C48" s="19" t="s">
        <v>298</v>
      </c>
      <c r="D48" s="23">
        <v>16500</v>
      </c>
    </row>
    <row r="49" spans="1:4" ht="15">
      <c r="A49" s="25">
        <v>932</v>
      </c>
      <c r="B49" s="25">
        <v>22698</v>
      </c>
      <c r="C49" s="25" t="s">
        <v>49</v>
      </c>
      <c r="D49" s="27">
        <v>58155</v>
      </c>
    </row>
    <row r="50" spans="1:4" ht="15">
      <c r="A50" s="26">
        <v>1621</v>
      </c>
      <c r="B50" s="26">
        <v>22700</v>
      </c>
      <c r="C50" s="26" t="s">
        <v>359</v>
      </c>
      <c r="D50" s="27">
        <v>84000</v>
      </c>
    </row>
    <row r="51" spans="1:4" ht="15">
      <c r="A51" s="25">
        <v>150</v>
      </c>
      <c r="B51" s="25">
        <v>22706</v>
      </c>
      <c r="C51" s="25" t="s">
        <v>275</v>
      </c>
      <c r="D51" s="27">
        <v>23230</v>
      </c>
    </row>
    <row r="52" spans="1:4" ht="15">
      <c r="A52" s="25">
        <v>450</v>
      </c>
      <c r="B52" s="25">
        <v>22707</v>
      </c>
      <c r="C52" s="25" t="s">
        <v>334</v>
      </c>
      <c r="D52" s="27">
        <f>11220+9312</f>
        <v>20532</v>
      </c>
    </row>
    <row r="53" spans="1:4" ht="15">
      <c r="A53" s="25">
        <v>450</v>
      </c>
      <c r="B53" s="25">
        <v>22708</v>
      </c>
      <c r="C53" s="25" t="s">
        <v>365</v>
      </c>
      <c r="D53" s="27">
        <v>8000</v>
      </c>
    </row>
    <row r="54" spans="1:4" ht="15">
      <c r="A54" s="25">
        <v>172</v>
      </c>
      <c r="B54" s="25">
        <v>22709</v>
      </c>
      <c r="C54" s="25" t="s">
        <v>285</v>
      </c>
      <c r="D54" s="27">
        <f>21600</f>
        <v>21600</v>
      </c>
    </row>
    <row r="55" spans="1:4" ht="15">
      <c r="A55" s="25">
        <v>920</v>
      </c>
      <c r="B55" s="25">
        <v>22710</v>
      </c>
      <c r="C55" s="26" t="s">
        <v>348</v>
      </c>
      <c r="D55" s="27">
        <v>20000</v>
      </c>
    </row>
    <row r="56" spans="1:4" ht="15">
      <c r="A56" s="25">
        <v>151</v>
      </c>
      <c r="B56" s="25">
        <v>22711</v>
      </c>
      <c r="C56" s="25" t="s">
        <v>280</v>
      </c>
      <c r="D56" s="27">
        <f>5210+212</f>
        <v>5422</v>
      </c>
    </row>
    <row r="57" spans="1:4" ht="15">
      <c r="A57" s="25">
        <v>340</v>
      </c>
      <c r="B57" s="25">
        <v>22712</v>
      </c>
      <c r="C57" s="26" t="s">
        <v>325</v>
      </c>
      <c r="D57" s="27">
        <v>16000</v>
      </c>
    </row>
    <row r="58" spans="1:4" ht="15">
      <c r="A58" s="25">
        <v>232</v>
      </c>
      <c r="B58" s="25">
        <v>22713</v>
      </c>
      <c r="C58" s="25" t="s">
        <v>293</v>
      </c>
      <c r="D58" s="27">
        <f>4950+163*12</f>
        <v>6906</v>
      </c>
    </row>
    <row r="59" spans="1:4" ht="15">
      <c r="A59" s="25">
        <v>323</v>
      </c>
      <c r="B59" s="25">
        <v>22714</v>
      </c>
      <c r="C59" s="26" t="s">
        <v>306</v>
      </c>
      <c r="D59" s="27">
        <v>61850</v>
      </c>
    </row>
    <row r="60" spans="1:4" ht="15">
      <c r="A60" s="25">
        <v>340</v>
      </c>
      <c r="B60" s="25">
        <v>22715</v>
      </c>
      <c r="C60" s="25" t="s">
        <v>326</v>
      </c>
      <c r="D60" s="27">
        <v>190000</v>
      </c>
    </row>
    <row r="61" spans="1:4" ht="15">
      <c r="A61" s="25">
        <v>323</v>
      </c>
      <c r="B61" s="25">
        <v>22716</v>
      </c>
      <c r="C61" s="26" t="s">
        <v>307</v>
      </c>
      <c r="D61" s="27">
        <v>21000</v>
      </c>
    </row>
    <row r="62" spans="1:4" ht="15">
      <c r="A62" s="25">
        <v>340</v>
      </c>
      <c r="B62" s="25">
        <v>22717</v>
      </c>
      <c r="C62" s="26" t="s">
        <v>327</v>
      </c>
      <c r="D62" s="27">
        <f>1153+1306</f>
        <v>2459</v>
      </c>
    </row>
    <row r="63" spans="1:4" ht="15">
      <c r="A63" s="26">
        <v>232</v>
      </c>
      <c r="B63" s="25">
        <v>22718</v>
      </c>
      <c r="C63" s="26" t="s">
        <v>294</v>
      </c>
      <c r="D63" s="27">
        <v>2500</v>
      </c>
    </row>
    <row r="64" spans="1:4" ht="15">
      <c r="A64" s="25">
        <v>3321</v>
      </c>
      <c r="B64" s="25">
        <v>22719</v>
      </c>
      <c r="C64" s="26" t="s">
        <v>363</v>
      </c>
      <c r="D64" s="27">
        <v>3250</v>
      </c>
    </row>
    <row r="65" spans="1:4" ht="15">
      <c r="A65" s="25">
        <v>920</v>
      </c>
      <c r="B65" s="25">
        <v>22720</v>
      </c>
      <c r="C65" s="25" t="s">
        <v>349</v>
      </c>
      <c r="D65" s="27">
        <v>3100</v>
      </c>
    </row>
    <row r="66" spans="1:5" ht="15">
      <c r="A66" s="25">
        <v>233</v>
      </c>
      <c r="B66" s="25">
        <v>22721</v>
      </c>
      <c r="C66" s="26" t="s">
        <v>300</v>
      </c>
      <c r="D66" s="27">
        <v>3000</v>
      </c>
      <c r="E66" s="4"/>
    </row>
    <row r="67" spans="1:4" ht="15">
      <c r="A67" s="25">
        <v>232</v>
      </c>
      <c r="B67" s="25">
        <v>22722</v>
      </c>
      <c r="C67" s="26" t="s">
        <v>295</v>
      </c>
      <c r="D67" s="27">
        <v>3000</v>
      </c>
    </row>
    <row r="68" spans="1:4" ht="15">
      <c r="A68" s="25">
        <v>920</v>
      </c>
      <c r="B68" s="25">
        <v>22723</v>
      </c>
      <c r="C68" s="26" t="s">
        <v>350</v>
      </c>
      <c r="D68" s="27">
        <f>720+805+690</f>
        <v>2215</v>
      </c>
    </row>
    <row r="69" spans="1:4" ht="15">
      <c r="A69" s="25">
        <v>430</v>
      </c>
      <c r="B69" s="25">
        <v>22724</v>
      </c>
      <c r="C69" s="26" t="s">
        <v>380</v>
      </c>
      <c r="D69" s="27">
        <v>5000</v>
      </c>
    </row>
    <row r="70" spans="1:4" ht="15">
      <c r="A70" s="25">
        <v>920</v>
      </c>
      <c r="B70" s="25">
        <v>22725</v>
      </c>
      <c r="C70" s="26" t="s">
        <v>351</v>
      </c>
      <c r="D70" s="27">
        <v>6000</v>
      </c>
    </row>
    <row r="71" spans="1:4" ht="15">
      <c r="A71" s="25">
        <v>920</v>
      </c>
      <c r="B71" s="25">
        <v>22726</v>
      </c>
      <c r="C71" s="26" t="s">
        <v>352</v>
      </c>
      <c r="D71" s="27">
        <v>3000</v>
      </c>
    </row>
    <row r="72" spans="1:4" ht="15">
      <c r="A72" s="25">
        <v>920</v>
      </c>
      <c r="B72" s="25">
        <v>22727</v>
      </c>
      <c r="C72" s="26" t="s">
        <v>376</v>
      </c>
      <c r="D72" s="27">
        <v>11300</v>
      </c>
    </row>
    <row r="73" spans="1:4" ht="15">
      <c r="A73" s="2">
        <v>920</v>
      </c>
      <c r="B73" s="25">
        <v>22728</v>
      </c>
      <c r="C73" s="26" t="s">
        <v>353</v>
      </c>
      <c r="D73" s="15">
        <v>500</v>
      </c>
    </row>
    <row r="74" spans="1:4" ht="15">
      <c r="A74" s="2">
        <v>320</v>
      </c>
      <c r="B74" s="25">
        <v>22729</v>
      </c>
      <c r="C74" s="26" t="s">
        <v>375</v>
      </c>
      <c r="D74" s="15">
        <v>3000</v>
      </c>
    </row>
    <row r="75" spans="1:4" ht="15">
      <c r="A75" s="2">
        <v>231</v>
      </c>
      <c r="B75" s="25">
        <v>22730</v>
      </c>
      <c r="C75" s="26" t="s">
        <v>288</v>
      </c>
      <c r="D75" s="15">
        <v>1000</v>
      </c>
    </row>
    <row r="76" spans="1:4" ht="15">
      <c r="A76" s="2">
        <v>920</v>
      </c>
      <c r="B76" s="25">
        <v>22731</v>
      </c>
      <c r="C76" s="26" t="s">
        <v>354</v>
      </c>
      <c r="D76" s="15">
        <v>2000</v>
      </c>
    </row>
    <row r="77" spans="1:4" ht="15">
      <c r="A77" s="2">
        <v>231</v>
      </c>
      <c r="B77" s="25">
        <v>22732</v>
      </c>
      <c r="C77" s="26" t="s">
        <v>289</v>
      </c>
      <c r="D77" s="15">
        <v>2000</v>
      </c>
    </row>
    <row r="78" spans="1:4" ht="15">
      <c r="A78" s="2">
        <v>311</v>
      </c>
      <c r="B78" s="25">
        <v>22733</v>
      </c>
      <c r="C78" s="26" t="s">
        <v>301</v>
      </c>
      <c r="D78" s="15">
        <v>1000</v>
      </c>
    </row>
    <row r="79" spans="1:4" ht="15">
      <c r="A79" s="25">
        <v>912</v>
      </c>
      <c r="B79" s="26">
        <v>23000</v>
      </c>
      <c r="C79" s="26" t="s">
        <v>335</v>
      </c>
      <c r="D79" s="27">
        <v>44000</v>
      </c>
    </row>
    <row r="81" spans="1:4" ht="15">
      <c r="A81" s="167" t="s">
        <v>50</v>
      </c>
      <c r="B81" s="168"/>
      <c r="C81" s="168"/>
      <c r="D81" s="169">
        <f>SUM(D7:D80)</f>
        <v>1191845</v>
      </c>
    </row>
    <row r="82" spans="1:4" ht="15">
      <c r="A82" s="170"/>
      <c r="B82" s="171"/>
      <c r="C82" s="171"/>
      <c r="D82" s="172"/>
    </row>
  </sheetData>
  <mergeCells count="1">
    <mergeCell ref="A5:B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3">
      <selection activeCell="C9" sqref="C9"/>
    </sheetView>
  </sheetViews>
  <sheetFormatPr defaultColWidth="11.421875" defaultRowHeight="15"/>
  <cols>
    <col min="3" max="3" width="58.00390625" style="0" bestFit="1" customWidth="1"/>
  </cols>
  <sheetData>
    <row r="1" spans="1:4" ht="15">
      <c r="A1" s="12" t="s">
        <v>378</v>
      </c>
      <c r="D1" s="24"/>
    </row>
    <row r="2" spans="1:4" ht="15">
      <c r="A2" s="12" t="s">
        <v>1</v>
      </c>
      <c r="D2" s="24"/>
    </row>
    <row r="3" spans="1:4" ht="15">
      <c r="A3" s="12" t="s">
        <v>2</v>
      </c>
      <c r="D3" s="24"/>
    </row>
    <row r="4" ht="15">
      <c r="D4" s="24"/>
    </row>
    <row r="5" spans="1:4" ht="15">
      <c r="A5" s="173" t="s">
        <v>44</v>
      </c>
      <c r="B5" s="173"/>
      <c r="C5" s="12"/>
      <c r="D5" s="21"/>
    </row>
    <row r="6" spans="1:4" ht="15">
      <c r="A6" s="166" t="s">
        <v>45</v>
      </c>
      <c r="B6" s="166" t="s">
        <v>46</v>
      </c>
      <c r="C6" s="166" t="s">
        <v>3</v>
      </c>
      <c r="D6" s="144" t="s">
        <v>4</v>
      </c>
    </row>
    <row r="7" spans="1:4" ht="15">
      <c r="A7" s="2">
        <v>920</v>
      </c>
      <c r="B7" s="2">
        <v>50000</v>
      </c>
      <c r="C7" s="2" t="s">
        <v>379</v>
      </c>
      <c r="D7" s="5">
        <v>35000</v>
      </c>
    </row>
    <row r="9" spans="1:4" ht="15">
      <c r="A9" s="12" t="s">
        <v>194</v>
      </c>
      <c r="B9" s="145"/>
      <c r="C9" s="145"/>
      <c r="D9" s="145"/>
    </row>
    <row r="10" spans="1:4" ht="15">
      <c r="A10" s="12" t="s">
        <v>1</v>
      </c>
      <c r="B10" s="145"/>
      <c r="C10" s="145"/>
      <c r="D10" s="145"/>
    </row>
    <row r="11" spans="1:4" ht="15">
      <c r="A11" s="12" t="s">
        <v>2</v>
      </c>
      <c r="B11" s="145"/>
      <c r="C11" s="145"/>
      <c r="D11" s="145"/>
    </row>
    <row r="12" spans="1:4" ht="15">
      <c r="A12" s="145"/>
      <c r="B12" s="145"/>
      <c r="C12" s="145"/>
      <c r="D12" s="145"/>
    </row>
    <row r="13" spans="1:4" ht="15">
      <c r="A13" s="173" t="s">
        <v>44</v>
      </c>
      <c r="B13" s="173"/>
      <c r="C13" s="12"/>
      <c r="D13" s="12"/>
    </row>
    <row r="14" spans="1:4" ht="15">
      <c r="A14" s="142" t="s">
        <v>45</v>
      </c>
      <c r="B14" s="142" t="s">
        <v>46</v>
      </c>
      <c r="C14" s="142" t="s">
        <v>3</v>
      </c>
      <c r="D14" s="142" t="s">
        <v>4</v>
      </c>
    </row>
    <row r="15" spans="1:4" ht="15">
      <c r="A15" s="146">
        <v>134</v>
      </c>
      <c r="B15" s="146">
        <v>61900</v>
      </c>
      <c r="C15" s="147" t="s">
        <v>173</v>
      </c>
      <c r="D15" s="96">
        <v>1</v>
      </c>
    </row>
    <row r="16" spans="1:4" ht="30">
      <c r="A16" s="146">
        <v>920</v>
      </c>
      <c r="B16" s="146">
        <v>63900</v>
      </c>
      <c r="C16" s="148" t="s">
        <v>174</v>
      </c>
      <c r="D16" s="96">
        <v>1</v>
      </c>
    </row>
    <row r="17" spans="1:4" ht="15">
      <c r="A17" s="146">
        <v>171</v>
      </c>
      <c r="B17" s="146">
        <v>61901</v>
      </c>
      <c r="C17" s="147" t="s">
        <v>175</v>
      </c>
      <c r="D17" s="96">
        <v>1</v>
      </c>
    </row>
    <row r="18" spans="1:4" ht="15">
      <c r="A18" s="146">
        <v>171</v>
      </c>
      <c r="B18" s="146">
        <v>61902</v>
      </c>
      <c r="C18" s="147" t="s">
        <v>172</v>
      </c>
      <c r="D18" s="96">
        <v>1</v>
      </c>
    </row>
    <row r="19" spans="1:4" ht="15">
      <c r="A19" s="146">
        <v>920</v>
      </c>
      <c r="B19" s="146">
        <v>63901</v>
      </c>
      <c r="C19" s="147" t="s">
        <v>129</v>
      </c>
      <c r="D19" s="96">
        <v>5000</v>
      </c>
    </row>
    <row r="20" spans="1:4" ht="15">
      <c r="A20" s="146">
        <v>134</v>
      </c>
      <c r="B20" s="146">
        <v>61903</v>
      </c>
      <c r="C20" s="147" t="s">
        <v>176</v>
      </c>
      <c r="D20" s="96">
        <v>1</v>
      </c>
    </row>
    <row r="21" spans="1:4" ht="30">
      <c r="A21" s="146">
        <v>920</v>
      </c>
      <c r="B21" s="146">
        <v>63902</v>
      </c>
      <c r="C21" s="148" t="s">
        <v>177</v>
      </c>
      <c r="D21" s="96">
        <v>1</v>
      </c>
    </row>
    <row r="22" spans="1:4" ht="15">
      <c r="A22" s="146">
        <v>134</v>
      </c>
      <c r="B22" s="146">
        <v>61904</v>
      </c>
      <c r="C22" s="147" t="s">
        <v>178</v>
      </c>
      <c r="D22" s="96">
        <v>1</v>
      </c>
    </row>
    <row r="23" spans="1:4" ht="15">
      <c r="A23" s="146">
        <v>342</v>
      </c>
      <c r="B23" s="146">
        <v>61905</v>
      </c>
      <c r="C23" s="147" t="s">
        <v>133</v>
      </c>
      <c r="D23" s="96">
        <v>14700</v>
      </c>
    </row>
    <row r="24" spans="1:4" ht="15">
      <c r="A24" s="146">
        <v>312</v>
      </c>
      <c r="B24" s="146">
        <v>63903</v>
      </c>
      <c r="C24" s="147" t="s">
        <v>135</v>
      </c>
      <c r="D24" s="96">
        <v>20000</v>
      </c>
    </row>
    <row r="25" spans="1:4" ht="15">
      <c r="A25" s="146">
        <v>171</v>
      </c>
      <c r="B25" s="146">
        <v>61906</v>
      </c>
      <c r="C25" s="147" t="s">
        <v>136</v>
      </c>
      <c r="D25" s="96">
        <v>1</v>
      </c>
    </row>
    <row r="26" spans="1:4" ht="15">
      <c r="A26" s="146">
        <v>312</v>
      </c>
      <c r="B26" s="146">
        <v>62200</v>
      </c>
      <c r="C26" s="147" t="s">
        <v>137</v>
      </c>
      <c r="D26" s="96">
        <v>1</v>
      </c>
    </row>
    <row r="27" spans="1:4" ht="15">
      <c r="A27" s="149" t="s">
        <v>171</v>
      </c>
      <c r="B27" s="150"/>
      <c r="C27" s="150"/>
      <c r="D27" s="151">
        <f>SUM(D15:D26)</f>
        <v>39709</v>
      </c>
    </row>
  </sheetData>
  <mergeCells count="2">
    <mergeCell ref="A5:B5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workbookViewId="0" topLeftCell="A10">
      <selection activeCell="J22" sqref="J22"/>
    </sheetView>
  </sheetViews>
  <sheetFormatPr defaultColWidth="11.421875" defaultRowHeight="15"/>
  <cols>
    <col min="3" max="3" width="73.140625" style="0" bestFit="1" customWidth="1"/>
    <col min="4" max="4" width="10.140625" style="0" bestFit="1" customWidth="1"/>
    <col min="5" max="5" width="1.1484375" style="0" customWidth="1"/>
  </cols>
  <sheetData>
    <row r="1" ht="15">
      <c r="A1" s="12" t="s">
        <v>190</v>
      </c>
    </row>
    <row r="2" ht="15">
      <c r="A2" s="12" t="s">
        <v>1</v>
      </c>
    </row>
    <row r="3" ht="15">
      <c r="A3" s="12" t="s">
        <v>2</v>
      </c>
    </row>
    <row r="5" spans="1:4" ht="15">
      <c r="A5" s="173" t="s">
        <v>44</v>
      </c>
      <c r="B5" s="173"/>
      <c r="C5" s="12"/>
      <c r="D5" s="12"/>
    </row>
    <row r="6" spans="1:4" ht="15">
      <c r="A6" s="142" t="s">
        <v>45</v>
      </c>
      <c r="B6" s="142" t="s">
        <v>46</v>
      </c>
      <c r="C6" s="142" t="s">
        <v>3</v>
      </c>
      <c r="D6" s="142" t="s">
        <v>4</v>
      </c>
    </row>
    <row r="7" spans="1:5" ht="15">
      <c r="A7" s="2">
        <v>334</v>
      </c>
      <c r="B7" s="2">
        <v>45100</v>
      </c>
      <c r="C7" s="2" t="s">
        <v>311</v>
      </c>
      <c r="D7" s="5">
        <v>8000</v>
      </c>
      <c r="E7" s="4"/>
    </row>
    <row r="8" spans="1:5" ht="15">
      <c r="A8" s="2">
        <v>943</v>
      </c>
      <c r="B8" s="2">
        <v>46101</v>
      </c>
      <c r="C8" s="14" t="s">
        <v>333</v>
      </c>
      <c r="D8" s="15">
        <v>2000</v>
      </c>
      <c r="E8" s="4"/>
    </row>
    <row r="9" spans="1:5" ht="15">
      <c r="A9" s="2">
        <v>172</v>
      </c>
      <c r="B9" s="2">
        <v>46200</v>
      </c>
      <c r="C9" s="14" t="s">
        <v>286</v>
      </c>
      <c r="D9" s="5">
        <v>3930</v>
      </c>
      <c r="E9" s="4"/>
    </row>
    <row r="10" spans="1:5" ht="15">
      <c r="A10" s="2">
        <v>942</v>
      </c>
      <c r="B10" s="2">
        <v>46300</v>
      </c>
      <c r="C10" s="2" t="s">
        <v>366</v>
      </c>
      <c r="D10" s="5">
        <f>78723.12+43783.31</f>
        <v>122506.43</v>
      </c>
      <c r="E10" s="4"/>
    </row>
    <row r="11" spans="1:5" ht="15">
      <c r="A11" s="2">
        <v>943</v>
      </c>
      <c r="B11" s="2">
        <v>46600</v>
      </c>
      <c r="C11" s="2" t="s">
        <v>358</v>
      </c>
      <c r="D11" s="5">
        <v>1787</v>
      </c>
      <c r="E11" s="4"/>
    </row>
    <row r="12" spans="1:5" ht="15">
      <c r="A12" s="2">
        <v>432</v>
      </c>
      <c r="B12" s="2">
        <v>46701</v>
      </c>
      <c r="C12" s="2" t="s">
        <v>332</v>
      </c>
      <c r="D12" s="5">
        <f>1062.7+1200</f>
        <v>2262.7</v>
      </c>
      <c r="E12" s="4"/>
    </row>
    <row r="13" spans="1:5" ht="15">
      <c r="A13" s="2">
        <v>334</v>
      </c>
      <c r="B13" s="2">
        <v>46702</v>
      </c>
      <c r="C13" s="2" t="s">
        <v>312</v>
      </c>
      <c r="D13" s="15">
        <v>380</v>
      </c>
      <c r="E13" s="4"/>
    </row>
    <row r="14" spans="1:5" ht="15">
      <c r="A14" s="2">
        <v>323</v>
      </c>
      <c r="B14" s="2">
        <v>47900</v>
      </c>
      <c r="C14" s="2" t="s">
        <v>308</v>
      </c>
      <c r="D14" s="5">
        <v>48108</v>
      </c>
      <c r="E14" s="4"/>
    </row>
    <row r="15" spans="1:5" ht="15">
      <c r="A15" s="2">
        <v>231</v>
      </c>
      <c r="B15" s="2">
        <v>48001</v>
      </c>
      <c r="C15" s="2" t="s">
        <v>290</v>
      </c>
      <c r="D15" s="5">
        <v>1500</v>
      </c>
      <c r="E15" s="4"/>
    </row>
    <row r="16" spans="1:5" ht="15">
      <c r="A16" s="14">
        <v>231</v>
      </c>
      <c r="B16" s="14">
        <v>48002</v>
      </c>
      <c r="C16" s="2" t="s">
        <v>367</v>
      </c>
      <c r="D16" s="5">
        <v>720</v>
      </c>
      <c r="E16" s="4"/>
    </row>
    <row r="17" spans="1:5" ht="15">
      <c r="A17" s="2">
        <v>231</v>
      </c>
      <c r="B17" s="2">
        <v>48003</v>
      </c>
      <c r="C17" s="2" t="s">
        <v>291</v>
      </c>
      <c r="D17" s="5">
        <v>16950</v>
      </c>
      <c r="E17" s="4"/>
    </row>
    <row r="18" spans="1:5" ht="15">
      <c r="A18" s="2">
        <v>334</v>
      </c>
      <c r="B18" s="2">
        <v>48004</v>
      </c>
      <c r="C18" s="2" t="s">
        <v>313</v>
      </c>
      <c r="D18" s="5">
        <v>5700</v>
      </c>
      <c r="E18" s="4"/>
    </row>
    <row r="19" spans="1:5" ht="15">
      <c r="A19" s="2">
        <v>334</v>
      </c>
      <c r="B19" s="2">
        <v>48005</v>
      </c>
      <c r="C19" s="2" t="s">
        <v>314</v>
      </c>
      <c r="D19" s="5">
        <v>3500</v>
      </c>
      <c r="E19" s="4"/>
    </row>
    <row r="20" spans="1:5" ht="15">
      <c r="A20" s="14">
        <v>326</v>
      </c>
      <c r="B20" s="2">
        <v>48006</v>
      </c>
      <c r="C20" s="2" t="s">
        <v>310</v>
      </c>
      <c r="D20" s="5">
        <v>4500</v>
      </c>
      <c r="E20" s="4"/>
    </row>
    <row r="21" spans="1:5" ht="15">
      <c r="A21" s="14">
        <v>326</v>
      </c>
      <c r="B21" s="2">
        <v>48007</v>
      </c>
      <c r="C21" s="2" t="s">
        <v>368</v>
      </c>
      <c r="D21" s="5">
        <v>1500</v>
      </c>
      <c r="E21" s="4"/>
    </row>
    <row r="22" spans="1:5" ht="15">
      <c r="A22" s="2">
        <v>334</v>
      </c>
      <c r="B22" s="2">
        <v>48008</v>
      </c>
      <c r="C22" s="2" t="s">
        <v>315</v>
      </c>
      <c r="D22" s="5">
        <v>100</v>
      </c>
      <c r="E22" s="4"/>
    </row>
    <row r="23" spans="1:5" ht="15">
      <c r="A23" s="2">
        <v>334</v>
      </c>
      <c r="B23" s="2">
        <v>48009</v>
      </c>
      <c r="C23" s="2" t="s">
        <v>369</v>
      </c>
      <c r="D23" s="5">
        <v>200</v>
      </c>
      <c r="E23" s="4"/>
    </row>
    <row r="24" spans="1:5" ht="15">
      <c r="A24" s="2">
        <v>334</v>
      </c>
      <c r="B24" s="2">
        <v>48010</v>
      </c>
      <c r="C24" s="2" t="s">
        <v>316</v>
      </c>
      <c r="D24" s="5">
        <v>400</v>
      </c>
      <c r="E24" s="4"/>
    </row>
    <row r="25" spans="1:5" ht="15">
      <c r="A25" s="2">
        <v>334</v>
      </c>
      <c r="B25" s="2">
        <v>48011</v>
      </c>
      <c r="C25" s="2" t="s">
        <v>317</v>
      </c>
      <c r="D25" s="5">
        <v>500</v>
      </c>
      <c r="E25" s="4"/>
    </row>
    <row r="26" spans="1:5" ht="15">
      <c r="A26" s="2">
        <v>233</v>
      </c>
      <c r="B26" s="2">
        <v>48012</v>
      </c>
      <c r="C26" s="2" t="s">
        <v>318</v>
      </c>
      <c r="D26" s="5">
        <v>2600</v>
      </c>
      <c r="E26" s="4"/>
    </row>
    <row r="27" spans="1:5" ht="15">
      <c r="A27" s="2">
        <v>233</v>
      </c>
      <c r="B27" s="2">
        <v>48013</v>
      </c>
      <c r="C27" s="2" t="s">
        <v>370</v>
      </c>
      <c r="D27" s="5">
        <v>8000</v>
      </c>
      <c r="E27" s="4"/>
    </row>
    <row r="28" spans="1:5" ht="15">
      <c r="A28" s="2">
        <v>232</v>
      </c>
      <c r="B28" s="2">
        <v>48014</v>
      </c>
      <c r="C28" s="2" t="s">
        <v>296</v>
      </c>
      <c r="D28" s="5">
        <v>1700</v>
      </c>
      <c r="E28" s="4"/>
    </row>
    <row r="29" spans="1:5" ht="15">
      <c r="A29" s="2">
        <v>334</v>
      </c>
      <c r="B29" s="2">
        <v>48015</v>
      </c>
      <c r="C29" s="2" t="s">
        <v>319</v>
      </c>
      <c r="D29" s="5">
        <v>750</v>
      </c>
      <c r="E29" s="4"/>
    </row>
    <row r="30" spans="1:5" ht="15">
      <c r="A30" s="2">
        <v>341</v>
      </c>
      <c r="B30" s="2">
        <v>48016</v>
      </c>
      <c r="C30" s="2" t="s">
        <v>328</v>
      </c>
      <c r="D30" s="5">
        <f>5000+4165</f>
        <v>9165</v>
      </c>
      <c r="E30" s="4"/>
    </row>
    <row r="31" spans="1:5" ht="15">
      <c r="A31" s="2">
        <v>341</v>
      </c>
      <c r="B31" s="2">
        <v>48017</v>
      </c>
      <c r="C31" s="2" t="s">
        <v>329</v>
      </c>
      <c r="D31" s="5">
        <f>1800*1.5</f>
        <v>2700</v>
      </c>
      <c r="E31" s="4"/>
    </row>
    <row r="32" spans="1:5" ht="15">
      <c r="A32" s="2">
        <v>341</v>
      </c>
      <c r="B32" s="2">
        <v>48018</v>
      </c>
      <c r="C32" s="2" t="s">
        <v>371</v>
      </c>
      <c r="D32" s="5">
        <v>6200</v>
      </c>
      <c r="E32" s="4"/>
    </row>
    <row r="33" spans="1:5" ht="15">
      <c r="A33" s="2">
        <v>172</v>
      </c>
      <c r="B33" s="2">
        <v>48019</v>
      </c>
      <c r="C33" s="2" t="s">
        <v>287</v>
      </c>
      <c r="D33" s="5">
        <v>500</v>
      </c>
      <c r="E33" s="4"/>
    </row>
    <row r="34" spans="1:5" ht="15">
      <c r="A34" s="2">
        <v>334</v>
      </c>
      <c r="B34" s="2">
        <v>48020</v>
      </c>
      <c r="C34" s="2" t="s">
        <v>320</v>
      </c>
      <c r="D34" s="5">
        <v>500</v>
      </c>
      <c r="E34" s="4"/>
    </row>
    <row r="35" spans="1:5" ht="15">
      <c r="A35" s="2">
        <v>431</v>
      </c>
      <c r="B35" s="2">
        <v>48021</v>
      </c>
      <c r="C35" s="2" t="s">
        <v>331</v>
      </c>
      <c r="D35" s="5">
        <v>3000</v>
      </c>
      <c r="E35" s="4"/>
    </row>
    <row r="36" spans="1:5" ht="15">
      <c r="A36" s="2">
        <v>431</v>
      </c>
      <c r="B36" s="2">
        <v>48022</v>
      </c>
      <c r="C36" s="2" t="s">
        <v>330</v>
      </c>
      <c r="D36" s="5">
        <v>3000</v>
      </c>
      <c r="E36" s="4"/>
    </row>
    <row r="37" spans="1:5" ht="15">
      <c r="A37" s="2">
        <v>232</v>
      </c>
      <c r="B37" s="2">
        <v>48024</v>
      </c>
      <c r="C37" s="2" t="s">
        <v>297</v>
      </c>
      <c r="D37" s="5">
        <f>16500/4</f>
        <v>4125</v>
      </c>
      <c r="E37" s="4"/>
    </row>
    <row r="38" spans="1:5" ht="15">
      <c r="A38" s="2">
        <v>323</v>
      </c>
      <c r="B38" s="2">
        <v>48025</v>
      </c>
      <c r="C38" s="14" t="s">
        <v>309</v>
      </c>
      <c r="D38" s="5">
        <v>800</v>
      </c>
      <c r="E38" s="4"/>
    </row>
    <row r="39" spans="1:5" ht="15">
      <c r="A39" s="14">
        <v>231</v>
      </c>
      <c r="B39" s="14">
        <v>48099</v>
      </c>
      <c r="C39" s="14" t="s">
        <v>292</v>
      </c>
      <c r="D39" s="5">
        <v>36000</v>
      </c>
      <c r="E39" s="4"/>
    </row>
    <row r="40" spans="1:5" ht="15">
      <c r="A40" s="2">
        <v>920</v>
      </c>
      <c r="B40" s="2">
        <v>48900</v>
      </c>
      <c r="C40" s="2" t="s">
        <v>355</v>
      </c>
      <c r="D40" s="5">
        <v>951.3</v>
      </c>
      <c r="E40" s="4"/>
    </row>
    <row r="41" spans="1:5" ht="15">
      <c r="A41" s="2">
        <v>920</v>
      </c>
      <c r="B41" s="2">
        <v>48901</v>
      </c>
      <c r="C41" s="2" t="s">
        <v>356</v>
      </c>
      <c r="D41" s="5">
        <v>951.3</v>
      </c>
      <c r="E41" s="4"/>
    </row>
    <row r="42" spans="1:5" ht="15">
      <c r="A42" s="2">
        <v>920</v>
      </c>
      <c r="B42" s="2">
        <v>48902</v>
      </c>
      <c r="C42" s="2" t="s">
        <v>357</v>
      </c>
      <c r="D42" s="5">
        <v>1601.33</v>
      </c>
      <c r="E42" s="4"/>
    </row>
    <row r="43" spans="1:5" ht="15">
      <c r="A43" s="2">
        <v>920</v>
      </c>
      <c r="B43" s="2">
        <v>48903</v>
      </c>
      <c r="C43" s="2" t="s">
        <v>372</v>
      </c>
      <c r="D43" s="5">
        <v>1452.53</v>
      </c>
      <c r="E43" s="4"/>
    </row>
    <row r="44" spans="4:5" ht="15">
      <c r="D44" s="4"/>
      <c r="E44" s="4"/>
    </row>
    <row r="45" spans="1:5" s="12" customFormat="1" ht="15">
      <c r="A45" s="174" t="s">
        <v>47</v>
      </c>
      <c r="B45" s="174"/>
      <c r="C45" s="174"/>
      <c r="D45" s="16">
        <f>SUM(D7:D43)</f>
        <v>308540.59</v>
      </c>
      <c r="E45" s="17"/>
    </row>
    <row r="46" spans="4:5" ht="15">
      <c r="D46" s="4"/>
      <c r="E46" s="4"/>
    </row>
    <row r="47" spans="4:5" ht="15">
      <c r="D47" s="4"/>
      <c r="E47" s="4"/>
    </row>
    <row r="48" spans="4:5" ht="15">
      <c r="D48" s="4"/>
      <c r="E48" s="4"/>
    </row>
    <row r="49" spans="4:5" ht="15">
      <c r="D49" s="4"/>
      <c r="E49" s="4"/>
    </row>
    <row r="50" spans="4:5" ht="15">
      <c r="D50" s="4"/>
      <c r="E50" s="4"/>
    </row>
    <row r="51" spans="4:5" ht="15">
      <c r="D51" s="4"/>
      <c r="E51" s="4"/>
    </row>
    <row r="52" spans="4:5" ht="15">
      <c r="D52" s="4"/>
      <c r="E52" s="4"/>
    </row>
    <row r="53" spans="4:5" ht="15">
      <c r="D53" s="4"/>
      <c r="E53" s="4"/>
    </row>
    <row r="54" spans="4:5" ht="15">
      <c r="D54" s="4"/>
      <c r="E54" s="4"/>
    </row>
    <row r="55" spans="4:5" ht="15">
      <c r="D55" s="4"/>
      <c r="E55" s="4"/>
    </row>
    <row r="56" spans="4:5" ht="15">
      <c r="D56" s="4"/>
      <c r="E56" s="4"/>
    </row>
    <row r="57" spans="4:5" ht="15">
      <c r="D57" s="4"/>
      <c r="E57" s="4"/>
    </row>
    <row r="58" spans="4:5" ht="15">
      <c r="D58" s="4"/>
      <c r="E58" s="4"/>
    </row>
    <row r="59" spans="4:5" ht="15">
      <c r="D59" s="4"/>
      <c r="E59" s="4"/>
    </row>
    <row r="60" spans="4:5" ht="15">
      <c r="D60" s="4"/>
      <c r="E60" s="4"/>
    </row>
  </sheetData>
  <mergeCells count="2">
    <mergeCell ref="A5:B5"/>
    <mergeCell ref="A45:C45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 topLeftCell="A1">
      <selection activeCell="I4" sqref="I4"/>
    </sheetView>
  </sheetViews>
  <sheetFormatPr defaultColWidth="11.421875" defaultRowHeight="15"/>
  <cols>
    <col min="3" max="3" width="33.421875" style="0" bestFit="1" customWidth="1"/>
    <col min="4" max="4" width="10.140625" style="0" bestFit="1" customWidth="1"/>
    <col min="5" max="5" width="19.8515625" style="0" customWidth="1"/>
  </cols>
  <sheetData>
    <row r="2" spans="1:5" ht="15">
      <c r="A2" s="175" t="s">
        <v>193</v>
      </c>
      <c r="B2" s="176"/>
      <c r="C2" s="176"/>
      <c r="D2" s="176"/>
      <c r="E2" s="176"/>
    </row>
    <row r="3" ht="15">
      <c r="A3" s="12" t="s">
        <v>1</v>
      </c>
    </row>
    <row r="4" ht="15">
      <c r="A4" s="12" t="s">
        <v>2</v>
      </c>
    </row>
    <row r="6" spans="1:4" ht="15">
      <c r="A6" s="173" t="s">
        <v>44</v>
      </c>
      <c r="B6" s="173"/>
      <c r="C6" s="12"/>
      <c r="D6" s="12"/>
    </row>
    <row r="7" spans="1:4" ht="15">
      <c r="A7" s="142" t="s">
        <v>45</v>
      </c>
      <c r="B7" s="142" t="s">
        <v>46</v>
      </c>
      <c r="C7" s="142" t="s">
        <v>3</v>
      </c>
      <c r="D7" s="142" t="s">
        <v>4</v>
      </c>
    </row>
    <row r="8" spans="1:4" ht="15">
      <c r="A8" s="111" t="s">
        <v>169</v>
      </c>
      <c r="B8" s="2">
        <v>31000</v>
      </c>
      <c r="C8" s="2" t="s">
        <v>167</v>
      </c>
      <c r="D8" s="5">
        <f>'Desglos Cap_3 i 9'!C133</f>
        <v>17456.230000000003</v>
      </c>
    </row>
    <row r="9" spans="1:4" ht="15">
      <c r="A9" s="111" t="s">
        <v>169</v>
      </c>
      <c r="B9" s="2">
        <v>34000</v>
      </c>
      <c r="C9" s="14" t="s">
        <v>168</v>
      </c>
      <c r="D9" s="5">
        <f>'Desglos Cap_3 i 9'!C134</f>
        <v>9500</v>
      </c>
    </row>
    <row r="10" spans="1:4" ht="15">
      <c r="A10" s="111" t="s">
        <v>169</v>
      </c>
      <c r="B10" s="2">
        <v>91300</v>
      </c>
      <c r="C10" s="2" t="s">
        <v>170</v>
      </c>
      <c r="D10" s="5">
        <f>'Desglos Cap_3 i 9'!C132</f>
        <v>243921.03000000003</v>
      </c>
    </row>
  </sheetData>
  <mergeCells count="2">
    <mergeCell ref="A6:B6"/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A8: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workbookViewId="0" topLeftCell="A1">
      <selection activeCell="H129" sqref="H129"/>
    </sheetView>
  </sheetViews>
  <sheetFormatPr defaultColWidth="11.421875" defaultRowHeight="15"/>
  <cols>
    <col min="1" max="1" width="16.7109375" style="31" customWidth="1"/>
    <col min="2" max="2" width="26.140625" style="31" customWidth="1"/>
    <col min="3" max="3" width="17.421875" style="31" customWidth="1"/>
    <col min="4" max="4" width="12.7109375" style="31" customWidth="1"/>
    <col min="5" max="5" width="10.8515625" style="31" customWidth="1"/>
    <col min="6" max="6" width="1.57421875" style="31" customWidth="1"/>
    <col min="7" max="7" width="17.00390625" style="31" customWidth="1"/>
    <col min="8" max="8" width="16.140625" style="31" customWidth="1"/>
    <col min="9" max="9" width="14.421875" style="31" customWidth="1"/>
    <col min="10" max="10" width="12.28125" style="31" customWidth="1"/>
    <col min="11" max="11" width="11.8515625" style="31" customWidth="1"/>
    <col min="12" max="12" width="6.140625" style="31" customWidth="1"/>
    <col min="13" max="13" width="13.28125" style="31" customWidth="1"/>
    <col min="14" max="14" width="16.28125" style="31" customWidth="1"/>
    <col min="15" max="256" width="11.421875" style="31" customWidth="1"/>
    <col min="257" max="258" width="16.7109375" style="31" customWidth="1"/>
    <col min="259" max="259" width="17.421875" style="31" customWidth="1"/>
    <col min="260" max="260" width="12.7109375" style="31" customWidth="1"/>
    <col min="261" max="261" width="10.8515625" style="31" customWidth="1"/>
    <col min="262" max="262" width="4.28125" style="31" customWidth="1"/>
    <col min="263" max="263" width="17.00390625" style="31" customWidth="1"/>
    <col min="264" max="264" width="16.140625" style="31" customWidth="1"/>
    <col min="265" max="265" width="14.421875" style="31" customWidth="1"/>
    <col min="266" max="266" width="12.28125" style="31" customWidth="1"/>
    <col min="267" max="267" width="11.8515625" style="31" customWidth="1"/>
    <col min="268" max="268" width="6.140625" style="31" customWidth="1"/>
    <col min="269" max="269" width="13.28125" style="31" customWidth="1"/>
    <col min="270" max="270" width="16.28125" style="31" customWidth="1"/>
    <col min="271" max="512" width="11.421875" style="31" customWidth="1"/>
    <col min="513" max="514" width="16.7109375" style="31" customWidth="1"/>
    <col min="515" max="515" width="17.421875" style="31" customWidth="1"/>
    <col min="516" max="516" width="12.7109375" style="31" customWidth="1"/>
    <col min="517" max="517" width="10.8515625" style="31" customWidth="1"/>
    <col min="518" max="518" width="4.28125" style="31" customWidth="1"/>
    <col min="519" max="519" width="17.00390625" style="31" customWidth="1"/>
    <col min="520" max="520" width="16.140625" style="31" customWidth="1"/>
    <col min="521" max="521" width="14.421875" style="31" customWidth="1"/>
    <col min="522" max="522" width="12.28125" style="31" customWidth="1"/>
    <col min="523" max="523" width="11.8515625" style="31" customWidth="1"/>
    <col min="524" max="524" width="6.140625" style="31" customWidth="1"/>
    <col min="525" max="525" width="13.28125" style="31" customWidth="1"/>
    <col min="526" max="526" width="16.28125" style="31" customWidth="1"/>
    <col min="527" max="768" width="11.421875" style="31" customWidth="1"/>
    <col min="769" max="770" width="16.7109375" style="31" customWidth="1"/>
    <col min="771" max="771" width="17.421875" style="31" customWidth="1"/>
    <col min="772" max="772" width="12.7109375" style="31" customWidth="1"/>
    <col min="773" max="773" width="10.8515625" style="31" customWidth="1"/>
    <col min="774" max="774" width="4.28125" style="31" customWidth="1"/>
    <col min="775" max="775" width="17.00390625" style="31" customWidth="1"/>
    <col min="776" max="776" width="16.140625" style="31" customWidth="1"/>
    <col min="777" max="777" width="14.421875" style="31" customWidth="1"/>
    <col min="778" max="778" width="12.28125" style="31" customWidth="1"/>
    <col min="779" max="779" width="11.8515625" style="31" customWidth="1"/>
    <col min="780" max="780" width="6.140625" style="31" customWidth="1"/>
    <col min="781" max="781" width="13.28125" style="31" customWidth="1"/>
    <col min="782" max="782" width="16.28125" style="31" customWidth="1"/>
    <col min="783" max="1024" width="11.421875" style="31" customWidth="1"/>
    <col min="1025" max="1026" width="16.7109375" style="31" customWidth="1"/>
    <col min="1027" max="1027" width="17.421875" style="31" customWidth="1"/>
    <col min="1028" max="1028" width="12.7109375" style="31" customWidth="1"/>
    <col min="1029" max="1029" width="10.8515625" style="31" customWidth="1"/>
    <col min="1030" max="1030" width="4.28125" style="31" customWidth="1"/>
    <col min="1031" max="1031" width="17.00390625" style="31" customWidth="1"/>
    <col min="1032" max="1032" width="16.140625" style="31" customWidth="1"/>
    <col min="1033" max="1033" width="14.421875" style="31" customWidth="1"/>
    <col min="1034" max="1034" width="12.28125" style="31" customWidth="1"/>
    <col min="1035" max="1035" width="11.8515625" style="31" customWidth="1"/>
    <col min="1036" max="1036" width="6.140625" style="31" customWidth="1"/>
    <col min="1037" max="1037" width="13.28125" style="31" customWidth="1"/>
    <col min="1038" max="1038" width="16.28125" style="31" customWidth="1"/>
    <col min="1039" max="1280" width="11.421875" style="31" customWidth="1"/>
    <col min="1281" max="1282" width="16.7109375" style="31" customWidth="1"/>
    <col min="1283" max="1283" width="17.421875" style="31" customWidth="1"/>
    <col min="1284" max="1284" width="12.7109375" style="31" customWidth="1"/>
    <col min="1285" max="1285" width="10.8515625" style="31" customWidth="1"/>
    <col min="1286" max="1286" width="4.28125" style="31" customWidth="1"/>
    <col min="1287" max="1287" width="17.00390625" style="31" customWidth="1"/>
    <col min="1288" max="1288" width="16.140625" style="31" customWidth="1"/>
    <col min="1289" max="1289" width="14.421875" style="31" customWidth="1"/>
    <col min="1290" max="1290" width="12.28125" style="31" customWidth="1"/>
    <col min="1291" max="1291" width="11.8515625" style="31" customWidth="1"/>
    <col min="1292" max="1292" width="6.140625" style="31" customWidth="1"/>
    <col min="1293" max="1293" width="13.28125" style="31" customWidth="1"/>
    <col min="1294" max="1294" width="16.28125" style="31" customWidth="1"/>
    <col min="1295" max="1536" width="11.421875" style="31" customWidth="1"/>
    <col min="1537" max="1538" width="16.7109375" style="31" customWidth="1"/>
    <col min="1539" max="1539" width="17.421875" style="31" customWidth="1"/>
    <col min="1540" max="1540" width="12.7109375" style="31" customWidth="1"/>
    <col min="1541" max="1541" width="10.8515625" style="31" customWidth="1"/>
    <col min="1542" max="1542" width="4.28125" style="31" customWidth="1"/>
    <col min="1543" max="1543" width="17.00390625" style="31" customWidth="1"/>
    <col min="1544" max="1544" width="16.140625" style="31" customWidth="1"/>
    <col min="1545" max="1545" width="14.421875" style="31" customWidth="1"/>
    <col min="1546" max="1546" width="12.28125" style="31" customWidth="1"/>
    <col min="1547" max="1547" width="11.8515625" style="31" customWidth="1"/>
    <col min="1548" max="1548" width="6.140625" style="31" customWidth="1"/>
    <col min="1549" max="1549" width="13.28125" style="31" customWidth="1"/>
    <col min="1550" max="1550" width="16.28125" style="31" customWidth="1"/>
    <col min="1551" max="1792" width="11.421875" style="31" customWidth="1"/>
    <col min="1793" max="1794" width="16.7109375" style="31" customWidth="1"/>
    <col min="1795" max="1795" width="17.421875" style="31" customWidth="1"/>
    <col min="1796" max="1796" width="12.7109375" style="31" customWidth="1"/>
    <col min="1797" max="1797" width="10.8515625" style="31" customWidth="1"/>
    <col min="1798" max="1798" width="4.28125" style="31" customWidth="1"/>
    <col min="1799" max="1799" width="17.00390625" style="31" customWidth="1"/>
    <col min="1800" max="1800" width="16.140625" style="31" customWidth="1"/>
    <col min="1801" max="1801" width="14.421875" style="31" customWidth="1"/>
    <col min="1802" max="1802" width="12.28125" style="31" customWidth="1"/>
    <col min="1803" max="1803" width="11.8515625" style="31" customWidth="1"/>
    <col min="1804" max="1804" width="6.140625" style="31" customWidth="1"/>
    <col min="1805" max="1805" width="13.28125" style="31" customWidth="1"/>
    <col min="1806" max="1806" width="16.28125" style="31" customWidth="1"/>
    <col min="1807" max="2048" width="11.421875" style="31" customWidth="1"/>
    <col min="2049" max="2050" width="16.7109375" style="31" customWidth="1"/>
    <col min="2051" max="2051" width="17.421875" style="31" customWidth="1"/>
    <col min="2052" max="2052" width="12.7109375" style="31" customWidth="1"/>
    <col min="2053" max="2053" width="10.8515625" style="31" customWidth="1"/>
    <col min="2054" max="2054" width="4.28125" style="31" customWidth="1"/>
    <col min="2055" max="2055" width="17.00390625" style="31" customWidth="1"/>
    <col min="2056" max="2056" width="16.140625" style="31" customWidth="1"/>
    <col min="2057" max="2057" width="14.421875" style="31" customWidth="1"/>
    <col min="2058" max="2058" width="12.28125" style="31" customWidth="1"/>
    <col min="2059" max="2059" width="11.8515625" style="31" customWidth="1"/>
    <col min="2060" max="2060" width="6.140625" style="31" customWidth="1"/>
    <col min="2061" max="2061" width="13.28125" style="31" customWidth="1"/>
    <col min="2062" max="2062" width="16.28125" style="31" customWidth="1"/>
    <col min="2063" max="2304" width="11.421875" style="31" customWidth="1"/>
    <col min="2305" max="2306" width="16.7109375" style="31" customWidth="1"/>
    <col min="2307" max="2307" width="17.421875" style="31" customWidth="1"/>
    <col min="2308" max="2308" width="12.7109375" style="31" customWidth="1"/>
    <col min="2309" max="2309" width="10.8515625" style="31" customWidth="1"/>
    <col min="2310" max="2310" width="4.28125" style="31" customWidth="1"/>
    <col min="2311" max="2311" width="17.00390625" style="31" customWidth="1"/>
    <col min="2312" max="2312" width="16.140625" style="31" customWidth="1"/>
    <col min="2313" max="2313" width="14.421875" style="31" customWidth="1"/>
    <col min="2314" max="2314" width="12.28125" style="31" customWidth="1"/>
    <col min="2315" max="2315" width="11.8515625" style="31" customWidth="1"/>
    <col min="2316" max="2316" width="6.140625" style="31" customWidth="1"/>
    <col min="2317" max="2317" width="13.28125" style="31" customWidth="1"/>
    <col min="2318" max="2318" width="16.28125" style="31" customWidth="1"/>
    <col min="2319" max="2560" width="11.421875" style="31" customWidth="1"/>
    <col min="2561" max="2562" width="16.7109375" style="31" customWidth="1"/>
    <col min="2563" max="2563" width="17.421875" style="31" customWidth="1"/>
    <col min="2564" max="2564" width="12.7109375" style="31" customWidth="1"/>
    <col min="2565" max="2565" width="10.8515625" style="31" customWidth="1"/>
    <col min="2566" max="2566" width="4.28125" style="31" customWidth="1"/>
    <col min="2567" max="2567" width="17.00390625" style="31" customWidth="1"/>
    <col min="2568" max="2568" width="16.140625" style="31" customWidth="1"/>
    <col min="2569" max="2569" width="14.421875" style="31" customWidth="1"/>
    <col min="2570" max="2570" width="12.28125" style="31" customWidth="1"/>
    <col min="2571" max="2571" width="11.8515625" style="31" customWidth="1"/>
    <col min="2572" max="2572" width="6.140625" style="31" customWidth="1"/>
    <col min="2573" max="2573" width="13.28125" style="31" customWidth="1"/>
    <col min="2574" max="2574" width="16.28125" style="31" customWidth="1"/>
    <col min="2575" max="2816" width="11.421875" style="31" customWidth="1"/>
    <col min="2817" max="2818" width="16.7109375" style="31" customWidth="1"/>
    <col min="2819" max="2819" width="17.421875" style="31" customWidth="1"/>
    <col min="2820" max="2820" width="12.7109375" style="31" customWidth="1"/>
    <col min="2821" max="2821" width="10.8515625" style="31" customWidth="1"/>
    <col min="2822" max="2822" width="4.28125" style="31" customWidth="1"/>
    <col min="2823" max="2823" width="17.00390625" style="31" customWidth="1"/>
    <col min="2824" max="2824" width="16.140625" style="31" customWidth="1"/>
    <col min="2825" max="2825" width="14.421875" style="31" customWidth="1"/>
    <col min="2826" max="2826" width="12.28125" style="31" customWidth="1"/>
    <col min="2827" max="2827" width="11.8515625" style="31" customWidth="1"/>
    <col min="2828" max="2828" width="6.140625" style="31" customWidth="1"/>
    <col min="2829" max="2829" width="13.28125" style="31" customWidth="1"/>
    <col min="2830" max="2830" width="16.28125" style="31" customWidth="1"/>
    <col min="2831" max="3072" width="11.421875" style="31" customWidth="1"/>
    <col min="3073" max="3074" width="16.7109375" style="31" customWidth="1"/>
    <col min="3075" max="3075" width="17.421875" style="31" customWidth="1"/>
    <col min="3076" max="3076" width="12.7109375" style="31" customWidth="1"/>
    <col min="3077" max="3077" width="10.8515625" style="31" customWidth="1"/>
    <col min="3078" max="3078" width="4.28125" style="31" customWidth="1"/>
    <col min="3079" max="3079" width="17.00390625" style="31" customWidth="1"/>
    <col min="3080" max="3080" width="16.140625" style="31" customWidth="1"/>
    <col min="3081" max="3081" width="14.421875" style="31" customWidth="1"/>
    <col min="3082" max="3082" width="12.28125" style="31" customWidth="1"/>
    <col min="3083" max="3083" width="11.8515625" style="31" customWidth="1"/>
    <col min="3084" max="3084" width="6.140625" style="31" customWidth="1"/>
    <col min="3085" max="3085" width="13.28125" style="31" customWidth="1"/>
    <col min="3086" max="3086" width="16.28125" style="31" customWidth="1"/>
    <col min="3087" max="3328" width="11.421875" style="31" customWidth="1"/>
    <col min="3329" max="3330" width="16.7109375" style="31" customWidth="1"/>
    <col min="3331" max="3331" width="17.421875" style="31" customWidth="1"/>
    <col min="3332" max="3332" width="12.7109375" style="31" customWidth="1"/>
    <col min="3333" max="3333" width="10.8515625" style="31" customWidth="1"/>
    <col min="3334" max="3334" width="4.28125" style="31" customWidth="1"/>
    <col min="3335" max="3335" width="17.00390625" style="31" customWidth="1"/>
    <col min="3336" max="3336" width="16.140625" style="31" customWidth="1"/>
    <col min="3337" max="3337" width="14.421875" style="31" customWidth="1"/>
    <col min="3338" max="3338" width="12.28125" style="31" customWidth="1"/>
    <col min="3339" max="3339" width="11.8515625" style="31" customWidth="1"/>
    <col min="3340" max="3340" width="6.140625" style="31" customWidth="1"/>
    <col min="3341" max="3341" width="13.28125" style="31" customWidth="1"/>
    <col min="3342" max="3342" width="16.28125" style="31" customWidth="1"/>
    <col min="3343" max="3584" width="11.421875" style="31" customWidth="1"/>
    <col min="3585" max="3586" width="16.7109375" style="31" customWidth="1"/>
    <col min="3587" max="3587" width="17.421875" style="31" customWidth="1"/>
    <col min="3588" max="3588" width="12.7109375" style="31" customWidth="1"/>
    <col min="3589" max="3589" width="10.8515625" style="31" customWidth="1"/>
    <col min="3590" max="3590" width="4.28125" style="31" customWidth="1"/>
    <col min="3591" max="3591" width="17.00390625" style="31" customWidth="1"/>
    <col min="3592" max="3592" width="16.140625" style="31" customWidth="1"/>
    <col min="3593" max="3593" width="14.421875" style="31" customWidth="1"/>
    <col min="3594" max="3594" width="12.28125" style="31" customWidth="1"/>
    <col min="3595" max="3595" width="11.8515625" style="31" customWidth="1"/>
    <col min="3596" max="3596" width="6.140625" style="31" customWidth="1"/>
    <col min="3597" max="3597" width="13.28125" style="31" customWidth="1"/>
    <col min="3598" max="3598" width="16.28125" style="31" customWidth="1"/>
    <col min="3599" max="3840" width="11.421875" style="31" customWidth="1"/>
    <col min="3841" max="3842" width="16.7109375" style="31" customWidth="1"/>
    <col min="3843" max="3843" width="17.421875" style="31" customWidth="1"/>
    <col min="3844" max="3844" width="12.7109375" style="31" customWidth="1"/>
    <col min="3845" max="3845" width="10.8515625" style="31" customWidth="1"/>
    <col min="3846" max="3846" width="4.28125" style="31" customWidth="1"/>
    <col min="3847" max="3847" width="17.00390625" style="31" customWidth="1"/>
    <col min="3848" max="3848" width="16.140625" style="31" customWidth="1"/>
    <col min="3849" max="3849" width="14.421875" style="31" customWidth="1"/>
    <col min="3850" max="3850" width="12.28125" style="31" customWidth="1"/>
    <col min="3851" max="3851" width="11.8515625" style="31" customWidth="1"/>
    <col min="3852" max="3852" width="6.140625" style="31" customWidth="1"/>
    <col min="3853" max="3853" width="13.28125" style="31" customWidth="1"/>
    <col min="3854" max="3854" width="16.28125" style="31" customWidth="1"/>
    <col min="3855" max="4096" width="11.421875" style="31" customWidth="1"/>
    <col min="4097" max="4098" width="16.7109375" style="31" customWidth="1"/>
    <col min="4099" max="4099" width="17.421875" style="31" customWidth="1"/>
    <col min="4100" max="4100" width="12.7109375" style="31" customWidth="1"/>
    <col min="4101" max="4101" width="10.8515625" style="31" customWidth="1"/>
    <col min="4102" max="4102" width="4.28125" style="31" customWidth="1"/>
    <col min="4103" max="4103" width="17.00390625" style="31" customWidth="1"/>
    <col min="4104" max="4104" width="16.140625" style="31" customWidth="1"/>
    <col min="4105" max="4105" width="14.421875" style="31" customWidth="1"/>
    <col min="4106" max="4106" width="12.28125" style="31" customWidth="1"/>
    <col min="4107" max="4107" width="11.8515625" style="31" customWidth="1"/>
    <col min="4108" max="4108" width="6.140625" style="31" customWidth="1"/>
    <col min="4109" max="4109" width="13.28125" style="31" customWidth="1"/>
    <col min="4110" max="4110" width="16.28125" style="31" customWidth="1"/>
    <col min="4111" max="4352" width="11.421875" style="31" customWidth="1"/>
    <col min="4353" max="4354" width="16.7109375" style="31" customWidth="1"/>
    <col min="4355" max="4355" width="17.421875" style="31" customWidth="1"/>
    <col min="4356" max="4356" width="12.7109375" style="31" customWidth="1"/>
    <col min="4357" max="4357" width="10.8515625" style="31" customWidth="1"/>
    <col min="4358" max="4358" width="4.28125" style="31" customWidth="1"/>
    <col min="4359" max="4359" width="17.00390625" style="31" customWidth="1"/>
    <col min="4360" max="4360" width="16.140625" style="31" customWidth="1"/>
    <col min="4361" max="4361" width="14.421875" style="31" customWidth="1"/>
    <col min="4362" max="4362" width="12.28125" style="31" customWidth="1"/>
    <col min="4363" max="4363" width="11.8515625" style="31" customWidth="1"/>
    <col min="4364" max="4364" width="6.140625" style="31" customWidth="1"/>
    <col min="4365" max="4365" width="13.28125" style="31" customWidth="1"/>
    <col min="4366" max="4366" width="16.28125" style="31" customWidth="1"/>
    <col min="4367" max="4608" width="11.421875" style="31" customWidth="1"/>
    <col min="4609" max="4610" width="16.7109375" style="31" customWidth="1"/>
    <col min="4611" max="4611" width="17.421875" style="31" customWidth="1"/>
    <col min="4612" max="4612" width="12.7109375" style="31" customWidth="1"/>
    <col min="4613" max="4613" width="10.8515625" style="31" customWidth="1"/>
    <col min="4614" max="4614" width="4.28125" style="31" customWidth="1"/>
    <col min="4615" max="4615" width="17.00390625" style="31" customWidth="1"/>
    <col min="4616" max="4616" width="16.140625" style="31" customWidth="1"/>
    <col min="4617" max="4617" width="14.421875" style="31" customWidth="1"/>
    <col min="4618" max="4618" width="12.28125" style="31" customWidth="1"/>
    <col min="4619" max="4619" width="11.8515625" style="31" customWidth="1"/>
    <col min="4620" max="4620" width="6.140625" style="31" customWidth="1"/>
    <col min="4621" max="4621" width="13.28125" style="31" customWidth="1"/>
    <col min="4622" max="4622" width="16.28125" style="31" customWidth="1"/>
    <col min="4623" max="4864" width="11.421875" style="31" customWidth="1"/>
    <col min="4865" max="4866" width="16.7109375" style="31" customWidth="1"/>
    <col min="4867" max="4867" width="17.421875" style="31" customWidth="1"/>
    <col min="4868" max="4868" width="12.7109375" style="31" customWidth="1"/>
    <col min="4869" max="4869" width="10.8515625" style="31" customWidth="1"/>
    <col min="4870" max="4870" width="4.28125" style="31" customWidth="1"/>
    <col min="4871" max="4871" width="17.00390625" style="31" customWidth="1"/>
    <col min="4872" max="4872" width="16.140625" style="31" customWidth="1"/>
    <col min="4873" max="4873" width="14.421875" style="31" customWidth="1"/>
    <col min="4874" max="4874" width="12.28125" style="31" customWidth="1"/>
    <col min="4875" max="4875" width="11.8515625" style="31" customWidth="1"/>
    <col min="4876" max="4876" width="6.140625" style="31" customWidth="1"/>
    <col min="4877" max="4877" width="13.28125" style="31" customWidth="1"/>
    <col min="4878" max="4878" width="16.28125" style="31" customWidth="1"/>
    <col min="4879" max="5120" width="11.421875" style="31" customWidth="1"/>
    <col min="5121" max="5122" width="16.7109375" style="31" customWidth="1"/>
    <col min="5123" max="5123" width="17.421875" style="31" customWidth="1"/>
    <col min="5124" max="5124" width="12.7109375" style="31" customWidth="1"/>
    <col min="5125" max="5125" width="10.8515625" style="31" customWidth="1"/>
    <col min="5126" max="5126" width="4.28125" style="31" customWidth="1"/>
    <col min="5127" max="5127" width="17.00390625" style="31" customWidth="1"/>
    <col min="5128" max="5128" width="16.140625" style="31" customWidth="1"/>
    <col min="5129" max="5129" width="14.421875" style="31" customWidth="1"/>
    <col min="5130" max="5130" width="12.28125" style="31" customWidth="1"/>
    <col min="5131" max="5131" width="11.8515625" style="31" customWidth="1"/>
    <col min="5132" max="5132" width="6.140625" style="31" customWidth="1"/>
    <col min="5133" max="5133" width="13.28125" style="31" customWidth="1"/>
    <col min="5134" max="5134" width="16.28125" style="31" customWidth="1"/>
    <col min="5135" max="5376" width="11.421875" style="31" customWidth="1"/>
    <col min="5377" max="5378" width="16.7109375" style="31" customWidth="1"/>
    <col min="5379" max="5379" width="17.421875" style="31" customWidth="1"/>
    <col min="5380" max="5380" width="12.7109375" style="31" customWidth="1"/>
    <col min="5381" max="5381" width="10.8515625" style="31" customWidth="1"/>
    <col min="5382" max="5382" width="4.28125" style="31" customWidth="1"/>
    <col min="5383" max="5383" width="17.00390625" style="31" customWidth="1"/>
    <col min="5384" max="5384" width="16.140625" style="31" customWidth="1"/>
    <col min="5385" max="5385" width="14.421875" style="31" customWidth="1"/>
    <col min="5386" max="5386" width="12.28125" style="31" customWidth="1"/>
    <col min="5387" max="5387" width="11.8515625" style="31" customWidth="1"/>
    <col min="5388" max="5388" width="6.140625" style="31" customWidth="1"/>
    <col min="5389" max="5389" width="13.28125" style="31" customWidth="1"/>
    <col min="5390" max="5390" width="16.28125" style="31" customWidth="1"/>
    <col min="5391" max="5632" width="11.421875" style="31" customWidth="1"/>
    <col min="5633" max="5634" width="16.7109375" style="31" customWidth="1"/>
    <col min="5635" max="5635" width="17.421875" style="31" customWidth="1"/>
    <col min="5636" max="5636" width="12.7109375" style="31" customWidth="1"/>
    <col min="5637" max="5637" width="10.8515625" style="31" customWidth="1"/>
    <col min="5638" max="5638" width="4.28125" style="31" customWidth="1"/>
    <col min="5639" max="5639" width="17.00390625" style="31" customWidth="1"/>
    <col min="5640" max="5640" width="16.140625" style="31" customWidth="1"/>
    <col min="5641" max="5641" width="14.421875" style="31" customWidth="1"/>
    <col min="5642" max="5642" width="12.28125" style="31" customWidth="1"/>
    <col min="5643" max="5643" width="11.8515625" style="31" customWidth="1"/>
    <col min="5644" max="5644" width="6.140625" style="31" customWidth="1"/>
    <col min="5645" max="5645" width="13.28125" style="31" customWidth="1"/>
    <col min="5646" max="5646" width="16.28125" style="31" customWidth="1"/>
    <col min="5647" max="5888" width="11.421875" style="31" customWidth="1"/>
    <col min="5889" max="5890" width="16.7109375" style="31" customWidth="1"/>
    <col min="5891" max="5891" width="17.421875" style="31" customWidth="1"/>
    <col min="5892" max="5892" width="12.7109375" style="31" customWidth="1"/>
    <col min="5893" max="5893" width="10.8515625" style="31" customWidth="1"/>
    <col min="5894" max="5894" width="4.28125" style="31" customWidth="1"/>
    <col min="5895" max="5895" width="17.00390625" style="31" customWidth="1"/>
    <col min="5896" max="5896" width="16.140625" style="31" customWidth="1"/>
    <col min="5897" max="5897" width="14.421875" style="31" customWidth="1"/>
    <col min="5898" max="5898" width="12.28125" style="31" customWidth="1"/>
    <col min="5899" max="5899" width="11.8515625" style="31" customWidth="1"/>
    <col min="5900" max="5900" width="6.140625" style="31" customWidth="1"/>
    <col min="5901" max="5901" width="13.28125" style="31" customWidth="1"/>
    <col min="5902" max="5902" width="16.28125" style="31" customWidth="1"/>
    <col min="5903" max="6144" width="11.421875" style="31" customWidth="1"/>
    <col min="6145" max="6146" width="16.7109375" style="31" customWidth="1"/>
    <col min="6147" max="6147" width="17.421875" style="31" customWidth="1"/>
    <col min="6148" max="6148" width="12.7109375" style="31" customWidth="1"/>
    <col min="6149" max="6149" width="10.8515625" style="31" customWidth="1"/>
    <col min="6150" max="6150" width="4.28125" style="31" customWidth="1"/>
    <col min="6151" max="6151" width="17.00390625" style="31" customWidth="1"/>
    <col min="6152" max="6152" width="16.140625" style="31" customWidth="1"/>
    <col min="6153" max="6153" width="14.421875" style="31" customWidth="1"/>
    <col min="6154" max="6154" width="12.28125" style="31" customWidth="1"/>
    <col min="6155" max="6155" width="11.8515625" style="31" customWidth="1"/>
    <col min="6156" max="6156" width="6.140625" style="31" customWidth="1"/>
    <col min="6157" max="6157" width="13.28125" style="31" customWidth="1"/>
    <col min="6158" max="6158" width="16.28125" style="31" customWidth="1"/>
    <col min="6159" max="6400" width="11.421875" style="31" customWidth="1"/>
    <col min="6401" max="6402" width="16.7109375" style="31" customWidth="1"/>
    <col min="6403" max="6403" width="17.421875" style="31" customWidth="1"/>
    <col min="6404" max="6404" width="12.7109375" style="31" customWidth="1"/>
    <col min="6405" max="6405" width="10.8515625" style="31" customWidth="1"/>
    <col min="6406" max="6406" width="4.28125" style="31" customWidth="1"/>
    <col min="6407" max="6407" width="17.00390625" style="31" customWidth="1"/>
    <col min="6408" max="6408" width="16.140625" style="31" customWidth="1"/>
    <col min="6409" max="6409" width="14.421875" style="31" customWidth="1"/>
    <col min="6410" max="6410" width="12.28125" style="31" customWidth="1"/>
    <col min="6411" max="6411" width="11.8515625" style="31" customWidth="1"/>
    <col min="6412" max="6412" width="6.140625" style="31" customWidth="1"/>
    <col min="6413" max="6413" width="13.28125" style="31" customWidth="1"/>
    <col min="6414" max="6414" width="16.28125" style="31" customWidth="1"/>
    <col min="6415" max="6656" width="11.421875" style="31" customWidth="1"/>
    <col min="6657" max="6658" width="16.7109375" style="31" customWidth="1"/>
    <col min="6659" max="6659" width="17.421875" style="31" customWidth="1"/>
    <col min="6660" max="6660" width="12.7109375" style="31" customWidth="1"/>
    <col min="6661" max="6661" width="10.8515625" style="31" customWidth="1"/>
    <col min="6662" max="6662" width="4.28125" style="31" customWidth="1"/>
    <col min="6663" max="6663" width="17.00390625" style="31" customWidth="1"/>
    <col min="6664" max="6664" width="16.140625" style="31" customWidth="1"/>
    <col min="6665" max="6665" width="14.421875" style="31" customWidth="1"/>
    <col min="6666" max="6666" width="12.28125" style="31" customWidth="1"/>
    <col min="6667" max="6667" width="11.8515625" style="31" customWidth="1"/>
    <col min="6668" max="6668" width="6.140625" style="31" customWidth="1"/>
    <col min="6669" max="6669" width="13.28125" style="31" customWidth="1"/>
    <col min="6670" max="6670" width="16.28125" style="31" customWidth="1"/>
    <col min="6671" max="6912" width="11.421875" style="31" customWidth="1"/>
    <col min="6913" max="6914" width="16.7109375" style="31" customWidth="1"/>
    <col min="6915" max="6915" width="17.421875" style="31" customWidth="1"/>
    <col min="6916" max="6916" width="12.7109375" style="31" customWidth="1"/>
    <col min="6917" max="6917" width="10.8515625" style="31" customWidth="1"/>
    <col min="6918" max="6918" width="4.28125" style="31" customWidth="1"/>
    <col min="6919" max="6919" width="17.00390625" style="31" customWidth="1"/>
    <col min="6920" max="6920" width="16.140625" style="31" customWidth="1"/>
    <col min="6921" max="6921" width="14.421875" style="31" customWidth="1"/>
    <col min="6922" max="6922" width="12.28125" style="31" customWidth="1"/>
    <col min="6923" max="6923" width="11.8515625" style="31" customWidth="1"/>
    <col min="6924" max="6924" width="6.140625" style="31" customWidth="1"/>
    <col min="6925" max="6925" width="13.28125" style="31" customWidth="1"/>
    <col min="6926" max="6926" width="16.28125" style="31" customWidth="1"/>
    <col min="6927" max="7168" width="11.421875" style="31" customWidth="1"/>
    <col min="7169" max="7170" width="16.7109375" style="31" customWidth="1"/>
    <col min="7171" max="7171" width="17.421875" style="31" customWidth="1"/>
    <col min="7172" max="7172" width="12.7109375" style="31" customWidth="1"/>
    <col min="7173" max="7173" width="10.8515625" style="31" customWidth="1"/>
    <col min="7174" max="7174" width="4.28125" style="31" customWidth="1"/>
    <col min="7175" max="7175" width="17.00390625" style="31" customWidth="1"/>
    <col min="7176" max="7176" width="16.140625" style="31" customWidth="1"/>
    <col min="7177" max="7177" width="14.421875" style="31" customWidth="1"/>
    <col min="7178" max="7178" width="12.28125" style="31" customWidth="1"/>
    <col min="7179" max="7179" width="11.8515625" style="31" customWidth="1"/>
    <col min="7180" max="7180" width="6.140625" style="31" customWidth="1"/>
    <col min="7181" max="7181" width="13.28125" style="31" customWidth="1"/>
    <col min="7182" max="7182" width="16.28125" style="31" customWidth="1"/>
    <col min="7183" max="7424" width="11.421875" style="31" customWidth="1"/>
    <col min="7425" max="7426" width="16.7109375" style="31" customWidth="1"/>
    <col min="7427" max="7427" width="17.421875" style="31" customWidth="1"/>
    <col min="7428" max="7428" width="12.7109375" style="31" customWidth="1"/>
    <col min="7429" max="7429" width="10.8515625" style="31" customWidth="1"/>
    <col min="7430" max="7430" width="4.28125" style="31" customWidth="1"/>
    <col min="7431" max="7431" width="17.00390625" style="31" customWidth="1"/>
    <col min="7432" max="7432" width="16.140625" style="31" customWidth="1"/>
    <col min="7433" max="7433" width="14.421875" style="31" customWidth="1"/>
    <col min="7434" max="7434" width="12.28125" style="31" customWidth="1"/>
    <col min="7435" max="7435" width="11.8515625" style="31" customWidth="1"/>
    <col min="7436" max="7436" width="6.140625" style="31" customWidth="1"/>
    <col min="7437" max="7437" width="13.28125" style="31" customWidth="1"/>
    <col min="7438" max="7438" width="16.28125" style="31" customWidth="1"/>
    <col min="7439" max="7680" width="11.421875" style="31" customWidth="1"/>
    <col min="7681" max="7682" width="16.7109375" style="31" customWidth="1"/>
    <col min="7683" max="7683" width="17.421875" style="31" customWidth="1"/>
    <col min="7684" max="7684" width="12.7109375" style="31" customWidth="1"/>
    <col min="7685" max="7685" width="10.8515625" style="31" customWidth="1"/>
    <col min="7686" max="7686" width="4.28125" style="31" customWidth="1"/>
    <col min="7687" max="7687" width="17.00390625" style="31" customWidth="1"/>
    <col min="7688" max="7688" width="16.140625" style="31" customWidth="1"/>
    <col min="7689" max="7689" width="14.421875" style="31" customWidth="1"/>
    <col min="7690" max="7690" width="12.28125" style="31" customWidth="1"/>
    <col min="7691" max="7691" width="11.8515625" style="31" customWidth="1"/>
    <col min="7692" max="7692" width="6.140625" style="31" customWidth="1"/>
    <col min="7693" max="7693" width="13.28125" style="31" customWidth="1"/>
    <col min="7694" max="7694" width="16.28125" style="31" customWidth="1"/>
    <col min="7695" max="7936" width="11.421875" style="31" customWidth="1"/>
    <col min="7937" max="7938" width="16.7109375" style="31" customWidth="1"/>
    <col min="7939" max="7939" width="17.421875" style="31" customWidth="1"/>
    <col min="7940" max="7940" width="12.7109375" style="31" customWidth="1"/>
    <col min="7941" max="7941" width="10.8515625" style="31" customWidth="1"/>
    <col min="7942" max="7942" width="4.28125" style="31" customWidth="1"/>
    <col min="7943" max="7943" width="17.00390625" style="31" customWidth="1"/>
    <col min="7944" max="7944" width="16.140625" style="31" customWidth="1"/>
    <col min="7945" max="7945" width="14.421875" style="31" customWidth="1"/>
    <col min="7946" max="7946" width="12.28125" style="31" customWidth="1"/>
    <col min="7947" max="7947" width="11.8515625" style="31" customWidth="1"/>
    <col min="7948" max="7948" width="6.140625" style="31" customWidth="1"/>
    <col min="7949" max="7949" width="13.28125" style="31" customWidth="1"/>
    <col min="7950" max="7950" width="16.28125" style="31" customWidth="1"/>
    <col min="7951" max="8192" width="11.421875" style="31" customWidth="1"/>
    <col min="8193" max="8194" width="16.7109375" style="31" customWidth="1"/>
    <col min="8195" max="8195" width="17.421875" style="31" customWidth="1"/>
    <col min="8196" max="8196" width="12.7109375" style="31" customWidth="1"/>
    <col min="8197" max="8197" width="10.8515625" style="31" customWidth="1"/>
    <col min="8198" max="8198" width="4.28125" style="31" customWidth="1"/>
    <col min="8199" max="8199" width="17.00390625" style="31" customWidth="1"/>
    <col min="8200" max="8200" width="16.140625" style="31" customWidth="1"/>
    <col min="8201" max="8201" width="14.421875" style="31" customWidth="1"/>
    <col min="8202" max="8202" width="12.28125" style="31" customWidth="1"/>
    <col min="8203" max="8203" width="11.8515625" style="31" customWidth="1"/>
    <col min="8204" max="8204" width="6.140625" style="31" customWidth="1"/>
    <col min="8205" max="8205" width="13.28125" style="31" customWidth="1"/>
    <col min="8206" max="8206" width="16.28125" style="31" customWidth="1"/>
    <col min="8207" max="8448" width="11.421875" style="31" customWidth="1"/>
    <col min="8449" max="8450" width="16.7109375" style="31" customWidth="1"/>
    <col min="8451" max="8451" width="17.421875" style="31" customWidth="1"/>
    <col min="8452" max="8452" width="12.7109375" style="31" customWidth="1"/>
    <col min="8453" max="8453" width="10.8515625" style="31" customWidth="1"/>
    <col min="8454" max="8454" width="4.28125" style="31" customWidth="1"/>
    <col min="8455" max="8455" width="17.00390625" style="31" customWidth="1"/>
    <col min="8456" max="8456" width="16.140625" style="31" customWidth="1"/>
    <col min="8457" max="8457" width="14.421875" style="31" customWidth="1"/>
    <col min="8458" max="8458" width="12.28125" style="31" customWidth="1"/>
    <col min="8459" max="8459" width="11.8515625" style="31" customWidth="1"/>
    <col min="8460" max="8460" width="6.140625" style="31" customWidth="1"/>
    <col min="8461" max="8461" width="13.28125" style="31" customWidth="1"/>
    <col min="8462" max="8462" width="16.28125" style="31" customWidth="1"/>
    <col min="8463" max="8704" width="11.421875" style="31" customWidth="1"/>
    <col min="8705" max="8706" width="16.7109375" style="31" customWidth="1"/>
    <col min="8707" max="8707" width="17.421875" style="31" customWidth="1"/>
    <col min="8708" max="8708" width="12.7109375" style="31" customWidth="1"/>
    <col min="8709" max="8709" width="10.8515625" style="31" customWidth="1"/>
    <col min="8710" max="8710" width="4.28125" style="31" customWidth="1"/>
    <col min="8711" max="8711" width="17.00390625" style="31" customWidth="1"/>
    <col min="8712" max="8712" width="16.140625" style="31" customWidth="1"/>
    <col min="8713" max="8713" width="14.421875" style="31" customWidth="1"/>
    <col min="8714" max="8714" width="12.28125" style="31" customWidth="1"/>
    <col min="8715" max="8715" width="11.8515625" style="31" customWidth="1"/>
    <col min="8716" max="8716" width="6.140625" style="31" customWidth="1"/>
    <col min="8717" max="8717" width="13.28125" style="31" customWidth="1"/>
    <col min="8718" max="8718" width="16.28125" style="31" customWidth="1"/>
    <col min="8719" max="8960" width="11.421875" style="31" customWidth="1"/>
    <col min="8961" max="8962" width="16.7109375" style="31" customWidth="1"/>
    <col min="8963" max="8963" width="17.421875" style="31" customWidth="1"/>
    <col min="8964" max="8964" width="12.7109375" style="31" customWidth="1"/>
    <col min="8965" max="8965" width="10.8515625" style="31" customWidth="1"/>
    <col min="8966" max="8966" width="4.28125" style="31" customWidth="1"/>
    <col min="8967" max="8967" width="17.00390625" style="31" customWidth="1"/>
    <col min="8968" max="8968" width="16.140625" style="31" customWidth="1"/>
    <col min="8969" max="8969" width="14.421875" style="31" customWidth="1"/>
    <col min="8970" max="8970" width="12.28125" style="31" customWidth="1"/>
    <col min="8971" max="8971" width="11.8515625" style="31" customWidth="1"/>
    <col min="8972" max="8972" width="6.140625" style="31" customWidth="1"/>
    <col min="8973" max="8973" width="13.28125" style="31" customWidth="1"/>
    <col min="8974" max="8974" width="16.28125" style="31" customWidth="1"/>
    <col min="8975" max="9216" width="11.421875" style="31" customWidth="1"/>
    <col min="9217" max="9218" width="16.7109375" style="31" customWidth="1"/>
    <col min="9219" max="9219" width="17.421875" style="31" customWidth="1"/>
    <col min="9220" max="9220" width="12.7109375" style="31" customWidth="1"/>
    <col min="9221" max="9221" width="10.8515625" style="31" customWidth="1"/>
    <col min="9222" max="9222" width="4.28125" style="31" customWidth="1"/>
    <col min="9223" max="9223" width="17.00390625" style="31" customWidth="1"/>
    <col min="9224" max="9224" width="16.140625" style="31" customWidth="1"/>
    <col min="9225" max="9225" width="14.421875" style="31" customWidth="1"/>
    <col min="9226" max="9226" width="12.28125" style="31" customWidth="1"/>
    <col min="9227" max="9227" width="11.8515625" style="31" customWidth="1"/>
    <col min="9228" max="9228" width="6.140625" style="31" customWidth="1"/>
    <col min="9229" max="9229" width="13.28125" style="31" customWidth="1"/>
    <col min="9230" max="9230" width="16.28125" style="31" customWidth="1"/>
    <col min="9231" max="9472" width="11.421875" style="31" customWidth="1"/>
    <col min="9473" max="9474" width="16.7109375" style="31" customWidth="1"/>
    <col min="9475" max="9475" width="17.421875" style="31" customWidth="1"/>
    <col min="9476" max="9476" width="12.7109375" style="31" customWidth="1"/>
    <col min="9477" max="9477" width="10.8515625" style="31" customWidth="1"/>
    <col min="9478" max="9478" width="4.28125" style="31" customWidth="1"/>
    <col min="9479" max="9479" width="17.00390625" style="31" customWidth="1"/>
    <col min="9480" max="9480" width="16.140625" style="31" customWidth="1"/>
    <col min="9481" max="9481" width="14.421875" style="31" customWidth="1"/>
    <col min="9482" max="9482" width="12.28125" style="31" customWidth="1"/>
    <col min="9483" max="9483" width="11.8515625" style="31" customWidth="1"/>
    <col min="9484" max="9484" width="6.140625" style="31" customWidth="1"/>
    <col min="9485" max="9485" width="13.28125" style="31" customWidth="1"/>
    <col min="9486" max="9486" width="16.28125" style="31" customWidth="1"/>
    <col min="9487" max="9728" width="11.421875" style="31" customWidth="1"/>
    <col min="9729" max="9730" width="16.7109375" style="31" customWidth="1"/>
    <col min="9731" max="9731" width="17.421875" style="31" customWidth="1"/>
    <col min="9732" max="9732" width="12.7109375" style="31" customWidth="1"/>
    <col min="9733" max="9733" width="10.8515625" style="31" customWidth="1"/>
    <col min="9734" max="9734" width="4.28125" style="31" customWidth="1"/>
    <col min="9735" max="9735" width="17.00390625" style="31" customWidth="1"/>
    <col min="9736" max="9736" width="16.140625" style="31" customWidth="1"/>
    <col min="9737" max="9737" width="14.421875" style="31" customWidth="1"/>
    <col min="9738" max="9738" width="12.28125" style="31" customWidth="1"/>
    <col min="9739" max="9739" width="11.8515625" style="31" customWidth="1"/>
    <col min="9740" max="9740" width="6.140625" style="31" customWidth="1"/>
    <col min="9741" max="9741" width="13.28125" style="31" customWidth="1"/>
    <col min="9742" max="9742" width="16.28125" style="31" customWidth="1"/>
    <col min="9743" max="9984" width="11.421875" style="31" customWidth="1"/>
    <col min="9985" max="9986" width="16.7109375" style="31" customWidth="1"/>
    <col min="9987" max="9987" width="17.421875" style="31" customWidth="1"/>
    <col min="9988" max="9988" width="12.7109375" style="31" customWidth="1"/>
    <col min="9989" max="9989" width="10.8515625" style="31" customWidth="1"/>
    <col min="9990" max="9990" width="4.28125" style="31" customWidth="1"/>
    <col min="9991" max="9991" width="17.00390625" style="31" customWidth="1"/>
    <col min="9992" max="9992" width="16.140625" style="31" customWidth="1"/>
    <col min="9993" max="9993" width="14.421875" style="31" customWidth="1"/>
    <col min="9994" max="9994" width="12.28125" style="31" customWidth="1"/>
    <col min="9995" max="9995" width="11.8515625" style="31" customWidth="1"/>
    <col min="9996" max="9996" width="6.140625" style="31" customWidth="1"/>
    <col min="9997" max="9997" width="13.28125" style="31" customWidth="1"/>
    <col min="9998" max="9998" width="16.28125" style="31" customWidth="1"/>
    <col min="9999" max="10240" width="11.421875" style="31" customWidth="1"/>
    <col min="10241" max="10242" width="16.7109375" style="31" customWidth="1"/>
    <col min="10243" max="10243" width="17.421875" style="31" customWidth="1"/>
    <col min="10244" max="10244" width="12.7109375" style="31" customWidth="1"/>
    <col min="10245" max="10245" width="10.8515625" style="31" customWidth="1"/>
    <col min="10246" max="10246" width="4.28125" style="31" customWidth="1"/>
    <col min="10247" max="10247" width="17.00390625" style="31" customWidth="1"/>
    <col min="10248" max="10248" width="16.140625" style="31" customWidth="1"/>
    <col min="10249" max="10249" width="14.421875" style="31" customWidth="1"/>
    <col min="10250" max="10250" width="12.28125" style="31" customWidth="1"/>
    <col min="10251" max="10251" width="11.8515625" style="31" customWidth="1"/>
    <col min="10252" max="10252" width="6.140625" style="31" customWidth="1"/>
    <col min="10253" max="10253" width="13.28125" style="31" customWidth="1"/>
    <col min="10254" max="10254" width="16.28125" style="31" customWidth="1"/>
    <col min="10255" max="10496" width="11.421875" style="31" customWidth="1"/>
    <col min="10497" max="10498" width="16.7109375" style="31" customWidth="1"/>
    <col min="10499" max="10499" width="17.421875" style="31" customWidth="1"/>
    <col min="10500" max="10500" width="12.7109375" style="31" customWidth="1"/>
    <col min="10501" max="10501" width="10.8515625" style="31" customWidth="1"/>
    <col min="10502" max="10502" width="4.28125" style="31" customWidth="1"/>
    <col min="10503" max="10503" width="17.00390625" style="31" customWidth="1"/>
    <col min="10504" max="10504" width="16.140625" style="31" customWidth="1"/>
    <col min="10505" max="10505" width="14.421875" style="31" customWidth="1"/>
    <col min="10506" max="10506" width="12.28125" style="31" customWidth="1"/>
    <col min="10507" max="10507" width="11.8515625" style="31" customWidth="1"/>
    <col min="10508" max="10508" width="6.140625" style="31" customWidth="1"/>
    <col min="10509" max="10509" width="13.28125" style="31" customWidth="1"/>
    <col min="10510" max="10510" width="16.28125" style="31" customWidth="1"/>
    <col min="10511" max="10752" width="11.421875" style="31" customWidth="1"/>
    <col min="10753" max="10754" width="16.7109375" style="31" customWidth="1"/>
    <col min="10755" max="10755" width="17.421875" style="31" customWidth="1"/>
    <col min="10756" max="10756" width="12.7109375" style="31" customWidth="1"/>
    <col min="10757" max="10757" width="10.8515625" style="31" customWidth="1"/>
    <col min="10758" max="10758" width="4.28125" style="31" customWidth="1"/>
    <col min="10759" max="10759" width="17.00390625" style="31" customWidth="1"/>
    <col min="10760" max="10760" width="16.140625" style="31" customWidth="1"/>
    <col min="10761" max="10761" width="14.421875" style="31" customWidth="1"/>
    <col min="10762" max="10762" width="12.28125" style="31" customWidth="1"/>
    <col min="10763" max="10763" width="11.8515625" style="31" customWidth="1"/>
    <col min="10764" max="10764" width="6.140625" style="31" customWidth="1"/>
    <col min="10765" max="10765" width="13.28125" style="31" customWidth="1"/>
    <col min="10766" max="10766" width="16.28125" style="31" customWidth="1"/>
    <col min="10767" max="11008" width="11.421875" style="31" customWidth="1"/>
    <col min="11009" max="11010" width="16.7109375" style="31" customWidth="1"/>
    <col min="11011" max="11011" width="17.421875" style="31" customWidth="1"/>
    <col min="11012" max="11012" width="12.7109375" style="31" customWidth="1"/>
    <col min="11013" max="11013" width="10.8515625" style="31" customWidth="1"/>
    <col min="11014" max="11014" width="4.28125" style="31" customWidth="1"/>
    <col min="11015" max="11015" width="17.00390625" style="31" customWidth="1"/>
    <col min="11016" max="11016" width="16.140625" style="31" customWidth="1"/>
    <col min="11017" max="11017" width="14.421875" style="31" customWidth="1"/>
    <col min="11018" max="11018" width="12.28125" style="31" customWidth="1"/>
    <col min="11019" max="11019" width="11.8515625" style="31" customWidth="1"/>
    <col min="11020" max="11020" width="6.140625" style="31" customWidth="1"/>
    <col min="11021" max="11021" width="13.28125" style="31" customWidth="1"/>
    <col min="11022" max="11022" width="16.28125" style="31" customWidth="1"/>
    <col min="11023" max="11264" width="11.421875" style="31" customWidth="1"/>
    <col min="11265" max="11266" width="16.7109375" style="31" customWidth="1"/>
    <col min="11267" max="11267" width="17.421875" style="31" customWidth="1"/>
    <col min="11268" max="11268" width="12.7109375" style="31" customWidth="1"/>
    <col min="11269" max="11269" width="10.8515625" style="31" customWidth="1"/>
    <col min="11270" max="11270" width="4.28125" style="31" customWidth="1"/>
    <col min="11271" max="11271" width="17.00390625" style="31" customWidth="1"/>
    <col min="11272" max="11272" width="16.140625" style="31" customWidth="1"/>
    <col min="11273" max="11273" width="14.421875" style="31" customWidth="1"/>
    <col min="11274" max="11274" width="12.28125" style="31" customWidth="1"/>
    <col min="11275" max="11275" width="11.8515625" style="31" customWidth="1"/>
    <col min="11276" max="11276" width="6.140625" style="31" customWidth="1"/>
    <col min="11277" max="11277" width="13.28125" style="31" customWidth="1"/>
    <col min="11278" max="11278" width="16.28125" style="31" customWidth="1"/>
    <col min="11279" max="11520" width="11.421875" style="31" customWidth="1"/>
    <col min="11521" max="11522" width="16.7109375" style="31" customWidth="1"/>
    <col min="11523" max="11523" width="17.421875" style="31" customWidth="1"/>
    <col min="11524" max="11524" width="12.7109375" style="31" customWidth="1"/>
    <col min="11525" max="11525" width="10.8515625" style="31" customWidth="1"/>
    <col min="11526" max="11526" width="4.28125" style="31" customWidth="1"/>
    <col min="11527" max="11527" width="17.00390625" style="31" customWidth="1"/>
    <col min="11528" max="11528" width="16.140625" style="31" customWidth="1"/>
    <col min="11529" max="11529" width="14.421875" style="31" customWidth="1"/>
    <col min="11530" max="11530" width="12.28125" style="31" customWidth="1"/>
    <col min="11531" max="11531" width="11.8515625" style="31" customWidth="1"/>
    <col min="11532" max="11532" width="6.140625" style="31" customWidth="1"/>
    <col min="11533" max="11533" width="13.28125" style="31" customWidth="1"/>
    <col min="11534" max="11534" width="16.28125" style="31" customWidth="1"/>
    <col min="11535" max="11776" width="11.421875" style="31" customWidth="1"/>
    <col min="11777" max="11778" width="16.7109375" style="31" customWidth="1"/>
    <col min="11779" max="11779" width="17.421875" style="31" customWidth="1"/>
    <col min="11780" max="11780" width="12.7109375" style="31" customWidth="1"/>
    <col min="11781" max="11781" width="10.8515625" style="31" customWidth="1"/>
    <col min="11782" max="11782" width="4.28125" style="31" customWidth="1"/>
    <col min="11783" max="11783" width="17.00390625" style="31" customWidth="1"/>
    <col min="11784" max="11784" width="16.140625" style="31" customWidth="1"/>
    <col min="11785" max="11785" width="14.421875" style="31" customWidth="1"/>
    <col min="11786" max="11786" width="12.28125" style="31" customWidth="1"/>
    <col min="11787" max="11787" width="11.8515625" style="31" customWidth="1"/>
    <col min="11788" max="11788" width="6.140625" style="31" customWidth="1"/>
    <col min="11789" max="11789" width="13.28125" style="31" customWidth="1"/>
    <col min="11790" max="11790" width="16.28125" style="31" customWidth="1"/>
    <col min="11791" max="12032" width="11.421875" style="31" customWidth="1"/>
    <col min="12033" max="12034" width="16.7109375" style="31" customWidth="1"/>
    <col min="12035" max="12035" width="17.421875" style="31" customWidth="1"/>
    <col min="12036" max="12036" width="12.7109375" style="31" customWidth="1"/>
    <col min="12037" max="12037" width="10.8515625" style="31" customWidth="1"/>
    <col min="12038" max="12038" width="4.28125" style="31" customWidth="1"/>
    <col min="12039" max="12039" width="17.00390625" style="31" customWidth="1"/>
    <col min="12040" max="12040" width="16.140625" style="31" customWidth="1"/>
    <col min="12041" max="12041" width="14.421875" style="31" customWidth="1"/>
    <col min="12042" max="12042" width="12.28125" style="31" customWidth="1"/>
    <col min="12043" max="12043" width="11.8515625" style="31" customWidth="1"/>
    <col min="12044" max="12044" width="6.140625" style="31" customWidth="1"/>
    <col min="12045" max="12045" width="13.28125" style="31" customWidth="1"/>
    <col min="12046" max="12046" width="16.28125" style="31" customWidth="1"/>
    <col min="12047" max="12288" width="11.421875" style="31" customWidth="1"/>
    <col min="12289" max="12290" width="16.7109375" style="31" customWidth="1"/>
    <col min="12291" max="12291" width="17.421875" style="31" customWidth="1"/>
    <col min="12292" max="12292" width="12.7109375" style="31" customWidth="1"/>
    <col min="12293" max="12293" width="10.8515625" style="31" customWidth="1"/>
    <col min="12294" max="12294" width="4.28125" style="31" customWidth="1"/>
    <col min="12295" max="12295" width="17.00390625" style="31" customWidth="1"/>
    <col min="12296" max="12296" width="16.140625" style="31" customWidth="1"/>
    <col min="12297" max="12297" width="14.421875" style="31" customWidth="1"/>
    <col min="12298" max="12298" width="12.28125" style="31" customWidth="1"/>
    <col min="12299" max="12299" width="11.8515625" style="31" customWidth="1"/>
    <col min="12300" max="12300" width="6.140625" style="31" customWidth="1"/>
    <col min="12301" max="12301" width="13.28125" style="31" customWidth="1"/>
    <col min="12302" max="12302" width="16.28125" style="31" customWidth="1"/>
    <col min="12303" max="12544" width="11.421875" style="31" customWidth="1"/>
    <col min="12545" max="12546" width="16.7109375" style="31" customWidth="1"/>
    <col min="12547" max="12547" width="17.421875" style="31" customWidth="1"/>
    <col min="12548" max="12548" width="12.7109375" style="31" customWidth="1"/>
    <col min="12549" max="12549" width="10.8515625" style="31" customWidth="1"/>
    <col min="12550" max="12550" width="4.28125" style="31" customWidth="1"/>
    <col min="12551" max="12551" width="17.00390625" style="31" customWidth="1"/>
    <col min="12552" max="12552" width="16.140625" style="31" customWidth="1"/>
    <col min="12553" max="12553" width="14.421875" style="31" customWidth="1"/>
    <col min="12554" max="12554" width="12.28125" style="31" customWidth="1"/>
    <col min="12555" max="12555" width="11.8515625" style="31" customWidth="1"/>
    <col min="12556" max="12556" width="6.140625" style="31" customWidth="1"/>
    <col min="12557" max="12557" width="13.28125" style="31" customWidth="1"/>
    <col min="12558" max="12558" width="16.28125" style="31" customWidth="1"/>
    <col min="12559" max="12800" width="11.421875" style="31" customWidth="1"/>
    <col min="12801" max="12802" width="16.7109375" style="31" customWidth="1"/>
    <col min="12803" max="12803" width="17.421875" style="31" customWidth="1"/>
    <col min="12804" max="12804" width="12.7109375" style="31" customWidth="1"/>
    <col min="12805" max="12805" width="10.8515625" style="31" customWidth="1"/>
    <col min="12806" max="12806" width="4.28125" style="31" customWidth="1"/>
    <col min="12807" max="12807" width="17.00390625" style="31" customWidth="1"/>
    <col min="12808" max="12808" width="16.140625" style="31" customWidth="1"/>
    <col min="12809" max="12809" width="14.421875" style="31" customWidth="1"/>
    <col min="12810" max="12810" width="12.28125" style="31" customWidth="1"/>
    <col min="12811" max="12811" width="11.8515625" style="31" customWidth="1"/>
    <col min="12812" max="12812" width="6.140625" style="31" customWidth="1"/>
    <col min="12813" max="12813" width="13.28125" style="31" customWidth="1"/>
    <col min="12814" max="12814" width="16.28125" style="31" customWidth="1"/>
    <col min="12815" max="13056" width="11.421875" style="31" customWidth="1"/>
    <col min="13057" max="13058" width="16.7109375" style="31" customWidth="1"/>
    <col min="13059" max="13059" width="17.421875" style="31" customWidth="1"/>
    <col min="13060" max="13060" width="12.7109375" style="31" customWidth="1"/>
    <col min="13061" max="13061" width="10.8515625" style="31" customWidth="1"/>
    <col min="13062" max="13062" width="4.28125" style="31" customWidth="1"/>
    <col min="13063" max="13063" width="17.00390625" style="31" customWidth="1"/>
    <col min="13064" max="13064" width="16.140625" style="31" customWidth="1"/>
    <col min="13065" max="13065" width="14.421875" style="31" customWidth="1"/>
    <col min="13066" max="13066" width="12.28125" style="31" customWidth="1"/>
    <col min="13067" max="13067" width="11.8515625" style="31" customWidth="1"/>
    <col min="13068" max="13068" width="6.140625" style="31" customWidth="1"/>
    <col min="13069" max="13069" width="13.28125" style="31" customWidth="1"/>
    <col min="13070" max="13070" width="16.28125" style="31" customWidth="1"/>
    <col min="13071" max="13312" width="11.421875" style="31" customWidth="1"/>
    <col min="13313" max="13314" width="16.7109375" style="31" customWidth="1"/>
    <col min="13315" max="13315" width="17.421875" style="31" customWidth="1"/>
    <col min="13316" max="13316" width="12.7109375" style="31" customWidth="1"/>
    <col min="13317" max="13317" width="10.8515625" style="31" customWidth="1"/>
    <col min="13318" max="13318" width="4.28125" style="31" customWidth="1"/>
    <col min="13319" max="13319" width="17.00390625" style="31" customWidth="1"/>
    <col min="13320" max="13320" width="16.140625" style="31" customWidth="1"/>
    <col min="13321" max="13321" width="14.421875" style="31" customWidth="1"/>
    <col min="13322" max="13322" width="12.28125" style="31" customWidth="1"/>
    <col min="13323" max="13323" width="11.8515625" style="31" customWidth="1"/>
    <col min="13324" max="13324" width="6.140625" style="31" customWidth="1"/>
    <col min="13325" max="13325" width="13.28125" style="31" customWidth="1"/>
    <col min="13326" max="13326" width="16.28125" style="31" customWidth="1"/>
    <col min="13327" max="13568" width="11.421875" style="31" customWidth="1"/>
    <col min="13569" max="13570" width="16.7109375" style="31" customWidth="1"/>
    <col min="13571" max="13571" width="17.421875" style="31" customWidth="1"/>
    <col min="13572" max="13572" width="12.7109375" style="31" customWidth="1"/>
    <col min="13573" max="13573" width="10.8515625" style="31" customWidth="1"/>
    <col min="13574" max="13574" width="4.28125" style="31" customWidth="1"/>
    <col min="13575" max="13575" width="17.00390625" style="31" customWidth="1"/>
    <col min="13576" max="13576" width="16.140625" style="31" customWidth="1"/>
    <col min="13577" max="13577" width="14.421875" style="31" customWidth="1"/>
    <col min="13578" max="13578" width="12.28125" style="31" customWidth="1"/>
    <col min="13579" max="13579" width="11.8515625" style="31" customWidth="1"/>
    <col min="13580" max="13580" width="6.140625" style="31" customWidth="1"/>
    <col min="13581" max="13581" width="13.28125" style="31" customWidth="1"/>
    <col min="13582" max="13582" width="16.28125" style="31" customWidth="1"/>
    <col min="13583" max="13824" width="11.421875" style="31" customWidth="1"/>
    <col min="13825" max="13826" width="16.7109375" style="31" customWidth="1"/>
    <col min="13827" max="13827" width="17.421875" style="31" customWidth="1"/>
    <col min="13828" max="13828" width="12.7109375" style="31" customWidth="1"/>
    <col min="13829" max="13829" width="10.8515625" style="31" customWidth="1"/>
    <col min="13830" max="13830" width="4.28125" style="31" customWidth="1"/>
    <col min="13831" max="13831" width="17.00390625" style="31" customWidth="1"/>
    <col min="13832" max="13832" width="16.140625" style="31" customWidth="1"/>
    <col min="13833" max="13833" width="14.421875" style="31" customWidth="1"/>
    <col min="13834" max="13834" width="12.28125" style="31" customWidth="1"/>
    <col min="13835" max="13835" width="11.8515625" style="31" customWidth="1"/>
    <col min="13836" max="13836" width="6.140625" style="31" customWidth="1"/>
    <col min="13837" max="13837" width="13.28125" style="31" customWidth="1"/>
    <col min="13838" max="13838" width="16.28125" style="31" customWidth="1"/>
    <col min="13839" max="14080" width="11.421875" style="31" customWidth="1"/>
    <col min="14081" max="14082" width="16.7109375" style="31" customWidth="1"/>
    <col min="14083" max="14083" width="17.421875" style="31" customWidth="1"/>
    <col min="14084" max="14084" width="12.7109375" style="31" customWidth="1"/>
    <col min="14085" max="14085" width="10.8515625" style="31" customWidth="1"/>
    <col min="14086" max="14086" width="4.28125" style="31" customWidth="1"/>
    <col min="14087" max="14087" width="17.00390625" style="31" customWidth="1"/>
    <col min="14088" max="14088" width="16.140625" style="31" customWidth="1"/>
    <col min="14089" max="14089" width="14.421875" style="31" customWidth="1"/>
    <col min="14090" max="14090" width="12.28125" style="31" customWidth="1"/>
    <col min="14091" max="14091" width="11.8515625" style="31" customWidth="1"/>
    <col min="14092" max="14092" width="6.140625" style="31" customWidth="1"/>
    <col min="14093" max="14093" width="13.28125" style="31" customWidth="1"/>
    <col min="14094" max="14094" width="16.28125" style="31" customWidth="1"/>
    <col min="14095" max="14336" width="11.421875" style="31" customWidth="1"/>
    <col min="14337" max="14338" width="16.7109375" style="31" customWidth="1"/>
    <col min="14339" max="14339" width="17.421875" style="31" customWidth="1"/>
    <col min="14340" max="14340" width="12.7109375" style="31" customWidth="1"/>
    <col min="14341" max="14341" width="10.8515625" style="31" customWidth="1"/>
    <col min="14342" max="14342" width="4.28125" style="31" customWidth="1"/>
    <col min="14343" max="14343" width="17.00390625" style="31" customWidth="1"/>
    <col min="14344" max="14344" width="16.140625" style="31" customWidth="1"/>
    <col min="14345" max="14345" width="14.421875" style="31" customWidth="1"/>
    <col min="14346" max="14346" width="12.28125" style="31" customWidth="1"/>
    <col min="14347" max="14347" width="11.8515625" style="31" customWidth="1"/>
    <col min="14348" max="14348" width="6.140625" style="31" customWidth="1"/>
    <col min="14349" max="14349" width="13.28125" style="31" customWidth="1"/>
    <col min="14350" max="14350" width="16.28125" style="31" customWidth="1"/>
    <col min="14351" max="14592" width="11.421875" style="31" customWidth="1"/>
    <col min="14593" max="14594" width="16.7109375" style="31" customWidth="1"/>
    <col min="14595" max="14595" width="17.421875" style="31" customWidth="1"/>
    <col min="14596" max="14596" width="12.7109375" style="31" customWidth="1"/>
    <col min="14597" max="14597" width="10.8515625" style="31" customWidth="1"/>
    <col min="14598" max="14598" width="4.28125" style="31" customWidth="1"/>
    <col min="14599" max="14599" width="17.00390625" style="31" customWidth="1"/>
    <col min="14600" max="14600" width="16.140625" style="31" customWidth="1"/>
    <col min="14601" max="14601" width="14.421875" style="31" customWidth="1"/>
    <col min="14602" max="14602" width="12.28125" style="31" customWidth="1"/>
    <col min="14603" max="14603" width="11.8515625" style="31" customWidth="1"/>
    <col min="14604" max="14604" width="6.140625" style="31" customWidth="1"/>
    <col min="14605" max="14605" width="13.28125" style="31" customWidth="1"/>
    <col min="14606" max="14606" width="16.28125" style="31" customWidth="1"/>
    <col min="14607" max="14848" width="11.421875" style="31" customWidth="1"/>
    <col min="14849" max="14850" width="16.7109375" style="31" customWidth="1"/>
    <col min="14851" max="14851" width="17.421875" style="31" customWidth="1"/>
    <col min="14852" max="14852" width="12.7109375" style="31" customWidth="1"/>
    <col min="14853" max="14853" width="10.8515625" style="31" customWidth="1"/>
    <col min="14854" max="14854" width="4.28125" style="31" customWidth="1"/>
    <col min="14855" max="14855" width="17.00390625" style="31" customWidth="1"/>
    <col min="14856" max="14856" width="16.140625" style="31" customWidth="1"/>
    <col min="14857" max="14857" width="14.421875" style="31" customWidth="1"/>
    <col min="14858" max="14858" width="12.28125" style="31" customWidth="1"/>
    <col min="14859" max="14859" width="11.8515625" style="31" customWidth="1"/>
    <col min="14860" max="14860" width="6.140625" style="31" customWidth="1"/>
    <col min="14861" max="14861" width="13.28125" style="31" customWidth="1"/>
    <col min="14862" max="14862" width="16.28125" style="31" customWidth="1"/>
    <col min="14863" max="15104" width="11.421875" style="31" customWidth="1"/>
    <col min="15105" max="15106" width="16.7109375" style="31" customWidth="1"/>
    <col min="15107" max="15107" width="17.421875" style="31" customWidth="1"/>
    <col min="15108" max="15108" width="12.7109375" style="31" customWidth="1"/>
    <col min="15109" max="15109" width="10.8515625" style="31" customWidth="1"/>
    <col min="15110" max="15110" width="4.28125" style="31" customWidth="1"/>
    <col min="15111" max="15111" width="17.00390625" style="31" customWidth="1"/>
    <col min="15112" max="15112" width="16.140625" style="31" customWidth="1"/>
    <col min="15113" max="15113" width="14.421875" style="31" customWidth="1"/>
    <col min="15114" max="15114" width="12.28125" style="31" customWidth="1"/>
    <col min="15115" max="15115" width="11.8515625" style="31" customWidth="1"/>
    <col min="15116" max="15116" width="6.140625" style="31" customWidth="1"/>
    <col min="15117" max="15117" width="13.28125" style="31" customWidth="1"/>
    <col min="15118" max="15118" width="16.28125" style="31" customWidth="1"/>
    <col min="15119" max="15360" width="11.421875" style="31" customWidth="1"/>
    <col min="15361" max="15362" width="16.7109375" style="31" customWidth="1"/>
    <col min="15363" max="15363" width="17.421875" style="31" customWidth="1"/>
    <col min="15364" max="15364" width="12.7109375" style="31" customWidth="1"/>
    <col min="15365" max="15365" width="10.8515625" style="31" customWidth="1"/>
    <col min="15366" max="15366" width="4.28125" style="31" customWidth="1"/>
    <col min="15367" max="15367" width="17.00390625" style="31" customWidth="1"/>
    <col min="15368" max="15368" width="16.140625" style="31" customWidth="1"/>
    <col min="15369" max="15369" width="14.421875" style="31" customWidth="1"/>
    <col min="15370" max="15370" width="12.28125" style="31" customWidth="1"/>
    <col min="15371" max="15371" width="11.8515625" style="31" customWidth="1"/>
    <col min="15372" max="15372" width="6.140625" style="31" customWidth="1"/>
    <col min="15373" max="15373" width="13.28125" style="31" customWidth="1"/>
    <col min="15374" max="15374" width="16.28125" style="31" customWidth="1"/>
    <col min="15375" max="15616" width="11.421875" style="31" customWidth="1"/>
    <col min="15617" max="15618" width="16.7109375" style="31" customWidth="1"/>
    <col min="15619" max="15619" width="17.421875" style="31" customWidth="1"/>
    <col min="15620" max="15620" width="12.7109375" style="31" customWidth="1"/>
    <col min="15621" max="15621" width="10.8515625" style="31" customWidth="1"/>
    <col min="15622" max="15622" width="4.28125" style="31" customWidth="1"/>
    <col min="15623" max="15623" width="17.00390625" style="31" customWidth="1"/>
    <col min="15624" max="15624" width="16.140625" style="31" customWidth="1"/>
    <col min="15625" max="15625" width="14.421875" style="31" customWidth="1"/>
    <col min="15626" max="15626" width="12.28125" style="31" customWidth="1"/>
    <col min="15627" max="15627" width="11.8515625" style="31" customWidth="1"/>
    <col min="15628" max="15628" width="6.140625" style="31" customWidth="1"/>
    <col min="15629" max="15629" width="13.28125" style="31" customWidth="1"/>
    <col min="15630" max="15630" width="16.28125" style="31" customWidth="1"/>
    <col min="15631" max="15872" width="11.421875" style="31" customWidth="1"/>
    <col min="15873" max="15874" width="16.7109375" style="31" customWidth="1"/>
    <col min="15875" max="15875" width="17.421875" style="31" customWidth="1"/>
    <col min="15876" max="15876" width="12.7109375" style="31" customWidth="1"/>
    <col min="15877" max="15877" width="10.8515625" style="31" customWidth="1"/>
    <col min="15878" max="15878" width="4.28125" style="31" customWidth="1"/>
    <col min="15879" max="15879" width="17.00390625" style="31" customWidth="1"/>
    <col min="15880" max="15880" width="16.140625" style="31" customWidth="1"/>
    <col min="15881" max="15881" width="14.421875" style="31" customWidth="1"/>
    <col min="15882" max="15882" width="12.28125" style="31" customWidth="1"/>
    <col min="15883" max="15883" width="11.8515625" style="31" customWidth="1"/>
    <col min="15884" max="15884" width="6.140625" style="31" customWidth="1"/>
    <col min="15885" max="15885" width="13.28125" style="31" customWidth="1"/>
    <col min="15886" max="15886" width="16.28125" style="31" customWidth="1"/>
    <col min="15887" max="16128" width="11.421875" style="31" customWidth="1"/>
    <col min="16129" max="16130" width="16.7109375" style="31" customWidth="1"/>
    <col min="16131" max="16131" width="17.421875" style="31" customWidth="1"/>
    <col min="16132" max="16132" width="12.7109375" style="31" customWidth="1"/>
    <col min="16133" max="16133" width="10.8515625" style="31" customWidth="1"/>
    <col min="16134" max="16134" width="4.28125" style="31" customWidth="1"/>
    <col min="16135" max="16135" width="17.00390625" style="31" customWidth="1"/>
    <col min="16136" max="16136" width="16.140625" style="31" customWidth="1"/>
    <col min="16137" max="16137" width="14.421875" style="31" customWidth="1"/>
    <col min="16138" max="16138" width="12.28125" style="31" customWidth="1"/>
    <col min="16139" max="16139" width="11.8515625" style="31" customWidth="1"/>
    <col min="16140" max="16140" width="6.140625" style="31" customWidth="1"/>
    <col min="16141" max="16141" width="13.28125" style="31" customWidth="1"/>
    <col min="16142" max="16142" width="16.28125" style="31" customWidth="1"/>
    <col min="16143" max="16384" width="11.421875" style="31" customWidth="1"/>
  </cols>
  <sheetData>
    <row r="1" ht="15">
      <c r="A1" s="30" t="s">
        <v>51</v>
      </c>
    </row>
    <row r="2" spans="1:10" ht="15">
      <c r="A2" s="30" t="s">
        <v>52</v>
      </c>
      <c r="J2" s="32"/>
    </row>
    <row r="3" spans="1:11" ht="15">
      <c r="A3" s="33" t="s">
        <v>53</v>
      </c>
      <c r="G3" s="34"/>
      <c r="H3" s="34"/>
      <c r="I3" s="34"/>
      <c r="J3" s="34"/>
      <c r="K3" s="34"/>
    </row>
    <row r="4" spans="1:11" ht="15">
      <c r="A4" s="33"/>
      <c r="G4" s="35"/>
      <c r="H4" s="36"/>
      <c r="I4" s="36"/>
      <c r="J4" s="36"/>
      <c r="K4" s="36"/>
    </row>
    <row r="5" spans="7:18" ht="15">
      <c r="G5" s="35"/>
      <c r="H5" s="36"/>
      <c r="I5" s="36"/>
      <c r="J5" s="36"/>
      <c r="K5" s="36"/>
      <c r="M5" s="37"/>
      <c r="N5" s="38"/>
      <c r="O5" s="36"/>
      <c r="P5" s="38"/>
      <c r="Q5" s="38"/>
      <c r="R5" s="36"/>
    </row>
    <row r="6" spans="1:18" ht="15">
      <c r="A6" s="39">
        <v>2010</v>
      </c>
      <c r="B6" s="40"/>
      <c r="M6" s="36"/>
      <c r="N6" s="38"/>
      <c r="O6" s="36"/>
      <c r="P6" s="38"/>
      <c r="Q6" s="38"/>
      <c r="R6" s="36"/>
    </row>
    <row r="7" spans="1:18" ht="15">
      <c r="A7" s="42" t="s">
        <v>54</v>
      </c>
      <c r="B7" s="43"/>
      <c r="N7" s="45"/>
      <c r="O7" s="45"/>
      <c r="P7" s="45"/>
      <c r="Q7" s="45"/>
      <c r="R7" s="36"/>
    </row>
    <row r="8" spans="1:18" ht="15">
      <c r="A8" s="46" t="s">
        <v>56</v>
      </c>
      <c r="B8" s="47" t="s">
        <v>57</v>
      </c>
      <c r="E8" s="48"/>
      <c r="N8" s="45"/>
      <c r="O8" s="36"/>
      <c r="P8" s="45"/>
      <c r="Q8" s="45"/>
      <c r="R8" s="36"/>
    </row>
    <row r="9" spans="1:18" ht="15">
      <c r="A9" s="50">
        <v>150000</v>
      </c>
      <c r="B9" s="51">
        <v>0</v>
      </c>
      <c r="E9" s="30"/>
      <c r="N9" s="45"/>
      <c r="O9" s="45"/>
      <c r="P9" s="56"/>
      <c r="Q9" s="45"/>
      <c r="R9" s="36"/>
    </row>
    <row r="10" spans="1:18" ht="15">
      <c r="A10" s="57" t="s">
        <v>61</v>
      </c>
      <c r="B10" s="57" t="s">
        <v>62</v>
      </c>
      <c r="C10" s="58" t="s">
        <v>63</v>
      </c>
      <c r="D10" s="59" t="s">
        <v>64</v>
      </c>
      <c r="E10" s="59" t="s">
        <v>65</v>
      </c>
      <c r="N10" s="62"/>
      <c r="O10" s="63"/>
      <c r="P10" s="64"/>
      <c r="Q10" s="64"/>
      <c r="R10" s="36"/>
    </row>
    <row r="11" spans="1:18" ht="15">
      <c r="A11" s="65" t="s">
        <v>66</v>
      </c>
      <c r="B11" s="66">
        <v>42551</v>
      </c>
      <c r="C11" s="67">
        <v>75000</v>
      </c>
      <c r="D11" s="67">
        <v>15000</v>
      </c>
      <c r="E11" s="68">
        <v>0</v>
      </c>
      <c r="N11" s="62"/>
      <c r="O11" s="63"/>
      <c r="P11" s="64"/>
      <c r="Q11" s="64"/>
      <c r="R11" s="36"/>
    </row>
    <row r="12" spans="1:18" ht="15">
      <c r="A12" s="61" t="s">
        <v>67</v>
      </c>
      <c r="B12" s="65">
        <f>+D12+E12</f>
        <v>15000</v>
      </c>
      <c r="C12" s="71">
        <f>C11-D11</f>
        <v>60000</v>
      </c>
      <c r="D12" s="67">
        <f>+D11</f>
        <v>15000</v>
      </c>
      <c r="E12" s="68">
        <f>+E11</f>
        <v>0</v>
      </c>
      <c r="N12" s="62"/>
      <c r="O12" s="63"/>
      <c r="P12" s="64"/>
      <c r="Q12" s="64"/>
      <c r="R12" s="36"/>
    </row>
    <row r="13" spans="14:18" ht="15">
      <c r="N13" s="62"/>
      <c r="O13" s="63"/>
      <c r="P13" s="64"/>
      <c r="Q13" s="64"/>
      <c r="R13" s="36"/>
    </row>
    <row r="14" spans="2:18" ht="15">
      <c r="B14" s="72"/>
      <c r="N14" s="62"/>
      <c r="O14" s="63"/>
      <c r="P14" s="64"/>
      <c r="Q14" s="64"/>
      <c r="R14" s="36"/>
    </row>
    <row r="15" spans="1:18" ht="15">
      <c r="A15" s="41">
        <v>2004</v>
      </c>
      <c r="B15" s="73"/>
      <c r="C15" s="36"/>
      <c r="N15" s="62"/>
      <c r="O15" s="63"/>
      <c r="P15" s="64"/>
      <c r="Q15" s="64"/>
      <c r="R15" s="36"/>
    </row>
    <row r="16" spans="1:18" ht="15">
      <c r="A16" s="74" t="s">
        <v>68</v>
      </c>
      <c r="B16" s="75"/>
      <c r="C16" s="36"/>
      <c r="N16" s="62"/>
      <c r="O16" s="63"/>
      <c r="P16" s="64"/>
      <c r="Q16" s="64"/>
      <c r="R16" s="36"/>
    </row>
    <row r="17" spans="1:18" ht="15">
      <c r="A17" s="46" t="s">
        <v>56</v>
      </c>
      <c r="B17" s="76" t="s">
        <v>57</v>
      </c>
      <c r="C17" s="76" t="s">
        <v>69</v>
      </c>
      <c r="D17" s="47" t="s">
        <v>59</v>
      </c>
      <c r="E17" s="45"/>
      <c r="N17" s="62"/>
      <c r="O17" s="63"/>
      <c r="P17" s="64"/>
      <c r="Q17" s="64"/>
      <c r="R17" s="36"/>
    </row>
    <row r="18" spans="1:18" ht="15">
      <c r="A18" s="52">
        <v>1000000</v>
      </c>
      <c r="B18" s="60" t="s">
        <v>70</v>
      </c>
      <c r="C18" s="77">
        <v>1.05</v>
      </c>
      <c r="D18" s="78">
        <f>+C18+0.35</f>
        <v>1.4</v>
      </c>
      <c r="E18" s="79"/>
      <c r="N18" s="62"/>
      <c r="O18" s="63"/>
      <c r="P18" s="64"/>
      <c r="Q18" s="64"/>
      <c r="R18" s="36"/>
    </row>
    <row r="19" spans="1:18" ht="15">
      <c r="A19" s="80" t="s">
        <v>61</v>
      </c>
      <c r="B19" s="81" t="s">
        <v>62</v>
      </c>
      <c r="C19" s="57" t="s">
        <v>63</v>
      </c>
      <c r="D19" s="60" t="s">
        <v>64</v>
      </c>
      <c r="E19" s="61" t="s">
        <v>65</v>
      </c>
      <c r="N19" s="62"/>
      <c r="O19" s="63"/>
      <c r="P19" s="64"/>
      <c r="Q19" s="64"/>
      <c r="R19" s="36"/>
    </row>
    <row r="20" spans="1:18" ht="15">
      <c r="A20" s="69">
        <v>1</v>
      </c>
      <c r="B20" s="66">
        <v>42425</v>
      </c>
      <c r="C20" s="82">
        <v>656413.91</v>
      </c>
      <c r="D20" s="82">
        <v>8991.97</v>
      </c>
      <c r="E20" s="82">
        <v>3048.02</v>
      </c>
      <c r="N20" s="62"/>
      <c r="O20" s="63"/>
      <c r="P20" s="64"/>
      <c r="Q20" s="64"/>
      <c r="R20" s="36"/>
    </row>
    <row r="21" spans="1:18" ht="15">
      <c r="A21" s="69">
        <v>2</v>
      </c>
      <c r="B21" s="66">
        <v>42515</v>
      </c>
      <c r="C21" s="82">
        <f>+C20-D20</f>
        <v>647421.9400000001</v>
      </c>
      <c r="D21" s="82">
        <v>8991.97</v>
      </c>
      <c r="E21" s="82">
        <v>2940.91</v>
      </c>
      <c r="N21" s="62"/>
      <c r="O21" s="63"/>
      <c r="P21" s="64"/>
      <c r="Q21" s="64"/>
      <c r="R21" s="36"/>
    </row>
    <row r="22" spans="1:18" ht="15">
      <c r="A22" s="69">
        <v>3</v>
      </c>
      <c r="B22" s="66">
        <v>42607</v>
      </c>
      <c r="C22" s="82">
        <f>+C21-D21</f>
        <v>638429.9700000001</v>
      </c>
      <c r="D22" s="82">
        <v>8991.97</v>
      </c>
      <c r="E22" s="82">
        <v>2964.51</v>
      </c>
      <c r="N22" s="64"/>
      <c r="O22" s="63"/>
      <c r="P22" s="64"/>
      <c r="Q22" s="63"/>
      <c r="R22" s="36"/>
    </row>
    <row r="23" spans="1:18" ht="15">
      <c r="A23" s="69">
        <v>4</v>
      </c>
      <c r="B23" s="66">
        <v>42699</v>
      </c>
      <c r="C23" s="82">
        <f>+C22-D22</f>
        <v>629438.0000000001</v>
      </c>
      <c r="D23" s="82">
        <v>8991.97</v>
      </c>
      <c r="E23" s="82">
        <v>2922.76</v>
      </c>
      <c r="N23" s="36"/>
      <c r="O23" s="36"/>
      <c r="P23" s="36"/>
      <c r="Q23" s="36"/>
      <c r="R23" s="36"/>
    </row>
    <row r="24" spans="1:5" ht="15">
      <c r="A24" s="61" t="s">
        <v>50</v>
      </c>
      <c r="B24" s="82">
        <f>D24+E24</f>
        <v>47844.08</v>
      </c>
      <c r="C24" s="82">
        <f>+C23-D23</f>
        <v>620446.0300000001</v>
      </c>
      <c r="D24" s="82">
        <f>SUM(D20:D23)</f>
        <v>35967.88</v>
      </c>
      <c r="E24" s="82">
        <f>SUM(E20:E23)</f>
        <v>11876.2</v>
      </c>
    </row>
    <row r="27" spans="1:5" ht="15">
      <c r="A27" s="83">
        <v>2009</v>
      </c>
      <c r="B27" s="84" t="s">
        <v>71</v>
      </c>
      <c r="D27" s="30"/>
      <c r="E27" s="30"/>
    </row>
    <row r="28" spans="1:5" ht="15">
      <c r="A28" s="85" t="s">
        <v>72</v>
      </c>
      <c r="B28" s="80">
        <v>324198</v>
      </c>
      <c r="D28" s="30"/>
      <c r="E28" s="30"/>
    </row>
    <row r="29" spans="1:5" ht="15">
      <c r="A29" s="46" t="s">
        <v>56</v>
      </c>
      <c r="B29" s="49" t="s">
        <v>57</v>
      </c>
      <c r="C29" s="76" t="s">
        <v>73</v>
      </c>
      <c r="D29" s="47" t="s">
        <v>59</v>
      </c>
      <c r="E29" s="76" t="s">
        <v>74</v>
      </c>
    </row>
    <row r="30" spans="1:5" ht="15">
      <c r="A30" s="52">
        <v>324198</v>
      </c>
      <c r="B30" s="53" t="s">
        <v>75</v>
      </c>
      <c r="C30" s="77"/>
      <c r="D30" s="78"/>
      <c r="E30" s="57">
        <v>3181.68</v>
      </c>
    </row>
    <row r="31" spans="1:5" ht="15">
      <c r="A31" s="57" t="s">
        <v>61</v>
      </c>
      <c r="B31" s="57" t="s">
        <v>62</v>
      </c>
      <c r="C31" s="57" t="s">
        <v>63</v>
      </c>
      <c r="D31" s="60" t="s">
        <v>64</v>
      </c>
      <c r="E31" s="61" t="s">
        <v>65</v>
      </c>
    </row>
    <row r="32" spans="1:5" ht="15">
      <c r="A32" s="69">
        <v>1</v>
      </c>
      <c r="B32" s="66">
        <v>42372</v>
      </c>
      <c r="C32" s="70">
        <v>127997.34</v>
      </c>
      <c r="D32" s="82">
        <v>2877.33</v>
      </c>
      <c r="E32" s="82">
        <v>205.86</v>
      </c>
    </row>
    <row r="33" spans="1:5" ht="15">
      <c r="A33" s="69">
        <v>2</v>
      </c>
      <c r="B33" s="66">
        <v>42403</v>
      </c>
      <c r="C33" s="70">
        <f aca="true" t="shared" si="0" ref="C33:C43">+C32-D32</f>
        <v>125120.01</v>
      </c>
      <c r="D33" s="82">
        <v>2881.96</v>
      </c>
      <c r="E33" s="82">
        <v>201.23</v>
      </c>
    </row>
    <row r="34" spans="1:5" ht="15">
      <c r="A34" s="69">
        <v>3</v>
      </c>
      <c r="B34" s="66">
        <v>42432</v>
      </c>
      <c r="C34" s="70">
        <f t="shared" si="0"/>
        <v>122238.04999999999</v>
      </c>
      <c r="D34" s="82">
        <v>2886.59</v>
      </c>
      <c r="E34" s="82">
        <v>196.6</v>
      </c>
    </row>
    <row r="35" spans="1:5" ht="15">
      <c r="A35" s="69">
        <v>4</v>
      </c>
      <c r="B35" s="66">
        <v>42463</v>
      </c>
      <c r="C35" s="70">
        <f t="shared" si="0"/>
        <v>119351.45999999999</v>
      </c>
      <c r="D35" s="82">
        <v>2891.23</v>
      </c>
      <c r="E35" s="82">
        <v>191.96</v>
      </c>
    </row>
    <row r="36" spans="1:5" ht="15">
      <c r="A36" s="69">
        <v>5</v>
      </c>
      <c r="B36" s="66">
        <v>42493</v>
      </c>
      <c r="C36" s="70">
        <f t="shared" si="0"/>
        <v>116460.23</v>
      </c>
      <c r="D36" s="82">
        <v>2895.88</v>
      </c>
      <c r="E36" s="82">
        <v>187.31</v>
      </c>
    </row>
    <row r="37" spans="1:5" ht="15">
      <c r="A37" s="69">
        <v>5</v>
      </c>
      <c r="B37" s="66">
        <v>42524</v>
      </c>
      <c r="C37" s="70">
        <f t="shared" si="0"/>
        <v>113564.34999999999</v>
      </c>
      <c r="D37" s="82">
        <v>2900.54</v>
      </c>
      <c r="E37" s="82">
        <v>182.65</v>
      </c>
    </row>
    <row r="38" spans="1:6" ht="15">
      <c r="A38" s="69">
        <v>7</v>
      </c>
      <c r="B38" s="66">
        <v>42554</v>
      </c>
      <c r="C38" s="70">
        <f t="shared" si="0"/>
        <v>110663.81</v>
      </c>
      <c r="D38" s="82">
        <v>2905.21</v>
      </c>
      <c r="E38" s="82">
        <v>177.98</v>
      </c>
      <c r="F38" s="30"/>
    </row>
    <row r="39" spans="1:6" ht="15">
      <c r="A39" s="69">
        <v>8</v>
      </c>
      <c r="B39" s="66">
        <v>42585</v>
      </c>
      <c r="C39" s="70">
        <f t="shared" si="0"/>
        <v>107758.59999999999</v>
      </c>
      <c r="D39" s="82">
        <v>2909.88</v>
      </c>
      <c r="E39" s="82">
        <v>173.31</v>
      </c>
      <c r="F39" s="30"/>
    </row>
    <row r="40" spans="1:6" ht="15">
      <c r="A40" s="69">
        <v>9</v>
      </c>
      <c r="B40" s="66">
        <v>42616</v>
      </c>
      <c r="C40" s="70">
        <f t="shared" si="0"/>
        <v>104848.71999999999</v>
      </c>
      <c r="D40" s="82">
        <v>2914.56</v>
      </c>
      <c r="E40" s="82">
        <v>168.63</v>
      </c>
      <c r="F40" s="30"/>
    </row>
    <row r="41" spans="1:6" ht="15">
      <c r="A41" s="69">
        <v>10</v>
      </c>
      <c r="B41" s="66">
        <v>42646</v>
      </c>
      <c r="C41" s="70">
        <f t="shared" si="0"/>
        <v>101934.15999999999</v>
      </c>
      <c r="D41" s="82">
        <v>2919.25</v>
      </c>
      <c r="E41" s="82">
        <v>163.94</v>
      </c>
      <c r="F41" s="30"/>
    </row>
    <row r="42" spans="1:6" ht="15">
      <c r="A42" s="69">
        <v>11</v>
      </c>
      <c r="B42" s="66">
        <v>42677</v>
      </c>
      <c r="C42" s="70">
        <f t="shared" si="0"/>
        <v>99014.90999999999</v>
      </c>
      <c r="D42" s="82">
        <v>2923.94</v>
      </c>
      <c r="E42" s="82">
        <v>159.25</v>
      </c>
      <c r="F42" s="30"/>
    </row>
    <row r="43" spans="1:5" ht="15">
      <c r="A43" s="69">
        <v>12</v>
      </c>
      <c r="B43" s="66">
        <v>42707</v>
      </c>
      <c r="C43" s="70">
        <f t="shared" si="0"/>
        <v>96090.96999999999</v>
      </c>
      <c r="D43" s="82">
        <v>2928.64</v>
      </c>
      <c r="E43" s="82">
        <v>154.55</v>
      </c>
    </row>
    <row r="44" spans="1:5" ht="15">
      <c r="A44" s="69" t="s">
        <v>50</v>
      </c>
      <c r="B44" s="61">
        <f>D44+E44</f>
        <v>36998.28</v>
      </c>
      <c r="C44" s="70">
        <f>C43-D43</f>
        <v>93162.32999999999</v>
      </c>
      <c r="D44" s="70">
        <f>SUM(D32:D43)</f>
        <v>34835.01</v>
      </c>
      <c r="E44" s="70">
        <f>SUM(E32:E43)</f>
        <v>2163.2700000000004</v>
      </c>
    </row>
    <row r="45" spans="1:5" ht="15">
      <c r="A45" s="36"/>
      <c r="B45" s="36"/>
      <c r="C45" s="36"/>
      <c r="D45" s="36"/>
      <c r="E45" s="36"/>
    </row>
    <row r="47" spans="1:5" ht="15">
      <c r="A47" s="92" t="s">
        <v>76</v>
      </c>
      <c r="B47" s="89">
        <v>207103.81</v>
      </c>
      <c r="C47" s="89">
        <v>29670.67</v>
      </c>
      <c r="D47" s="89">
        <f>+B47-C47</f>
        <v>177433.14</v>
      </c>
      <c r="E47" s="30"/>
    </row>
    <row r="48" spans="1:5" ht="15">
      <c r="A48" s="90" t="s">
        <v>56</v>
      </c>
      <c r="B48" s="45" t="s">
        <v>57</v>
      </c>
      <c r="C48" s="45" t="s">
        <v>73</v>
      </c>
      <c r="D48" s="91" t="s">
        <v>59</v>
      </c>
      <c r="E48" s="45"/>
    </row>
    <row r="49" spans="1:5" ht="15">
      <c r="A49" s="52">
        <f>+D47</f>
        <v>177433.14</v>
      </c>
      <c r="B49" s="86" t="s">
        <v>77</v>
      </c>
      <c r="C49" s="31">
        <v>1.05</v>
      </c>
      <c r="D49" s="55">
        <f>+C49+1.9</f>
        <v>2.95</v>
      </c>
      <c r="E49" s="45"/>
    </row>
    <row r="50" spans="1:5" ht="15">
      <c r="A50" s="57" t="s">
        <v>61</v>
      </c>
      <c r="B50" s="57" t="s">
        <v>62</v>
      </c>
      <c r="C50" s="61" t="s">
        <v>63</v>
      </c>
      <c r="D50" s="60" t="s">
        <v>64</v>
      </c>
      <c r="E50" s="61" t="s">
        <v>65</v>
      </c>
    </row>
    <row r="51" spans="1:5" ht="15">
      <c r="A51" s="69">
        <v>1</v>
      </c>
      <c r="B51" s="66">
        <v>42460</v>
      </c>
      <c r="C51" s="70">
        <v>43250.35</v>
      </c>
      <c r="D51" s="82">
        <v>2276.34</v>
      </c>
      <c r="E51" s="82">
        <v>225.27</v>
      </c>
    </row>
    <row r="52" spans="1:5" ht="15">
      <c r="A52" s="69">
        <v>2</v>
      </c>
      <c r="B52" s="66">
        <v>42551</v>
      </c>
      <c r="C52" s="70">
        <f>+C51-D51</f>
        <v>40974.009999999995</v>
      </c>
      <c r="D52" s="82">
        <v>2276.34</v>
      </c>
      <c r="E52" s="82">
        <f>+E51-15</f>
        <v>210.27</v>
      </c>
    </row>
    <row r="53" spans="1:5" ht="15">
      <c r="A53" s="69">
        <v>3</v>
      </c>
      <c r="B53" s="66">
        <v>42643</v>
      </c>
      <c r="C53" s="70">
        <f>+C52-D52</f>
        <v>38697.67</v>
      </c>
      <c r="D53" s="82">
        <v>2276.34</v>
      </c>
      <c r="E53" s="82">
        <f>+E52-15</f>
        <v>195.27</v>
      </c>
    </row>
    <row r="54" spans="1:5" ht="15">
      <c r="A54" s="69">
        <v>4</v>
      </c>
      <c r="B54" s="66">
        <v>42735</v>
      </c>
      <c r="C54" s="70">
        <f>+C53-D53</f>
        <v>36421.33</v>
      </c>
      <c r="D54" s="82">
        <v>2276.34</v>
      </c>
      <c r="E54" s="82">
        <f>+E53-15</f>
        <v>180.27</v>
      </c>
    </row>
    <row r="55" spans="1:5" ht="15">
      <c r="A55" s="69" t="s">
        <v>50</v>
      </c>
      <c r="B55" s="69">
        <f>D55+E55</f>
        <v>9916.44</v>
      </c>
      <c r="C55" s="70">
        <f>+C54-D54</f>
        <v>34144.990000000005</v>
      </c>
      <c r="D55" s="82">
        <f>SUM(D51:D54)</f>
        <v>9105.36</v>
      </c>
      <c r="E55" s="70">
        <f>SUM(E51:E54)</f>
        <v>811.08</v>
      </c>
    </row>
    <row r="58" spans="1:5" ht="15">
      <c r="A58" s="41">
        <v>2012</v>
      </c>
      <c r="B58" s="38"/>
      <c r="D58" s="30"/>
      <c r="E58" s="30"/>
    </row>
    <row r="59" spans="1:5" ht="15">
      <c r="A59" s="44" t="s">
        <v>78</v>
      </c>
      <c r="B59" s="38"/>
      <c r="D59" s="30"/>
      <c r="E59" s="30"/>
    </row>
    <row r="60" spans="1:5" ht="15">
      <c r="A60" s="46" t="s">
        <v>56</v>
      </c>
      <c r="B60" s="49" t="s">
        <v>57</v>
      </c>
      <c r="C60" s="49"/>
      <c r="D60" s="47"/>
      <c r="E60" s="45"/>
    </row>
    <row r="61" spans="1:5" ht="15">
      <c r="A61" s="52">
        <v>765822.86</v>
      </c>
      <c r="B61" s="53">
        <v>5.939</v>
      </c>
      <c r="C61" s="54"/>
      <c r="D61" s="55"/>
      <c r="E61" s="45"/>
    </row>
    <row r="62" spans="1:5" ht="15">
      <c r="A62" s="57" t="s">
        <v>61</v>
      </c>
      <c r="B62" s="57" t="s">
        <v>62</v>
      </c>
      <c r="C62" s="57" t="s">
        <v>63</v>
      </c>
      <c r="D62" s="60" t="s">
        <v>64</v>
      </c>
      <c r="E62" s="61" t="s">
        <v>65</v>
      </c>
    </row>
    <row r="63" spans="1:5" ht="15">
      <c r="A63" s="69">
        <v>1</v>
      </c>
      <c r="B63" s="66">
        <v>42429</v>
      </c>
      <c r="C63" s="70">
        <v>672753.2</v>
      </c>
      <c r="D63" s="70">
        <v>22425.11</v>
      </c>
      <c r="E63" s="70">
        <v>0</v>
      </c>
    </row>
    <row r="64" spans="1:5" ht="15">
      <c r="A64" s="69">
        <v>2</v>
      </c>
      <c r="B64" s="66">
        <v>42519</v>
      </c>
      <c r="C64" s="70">
        <f>+C63-D63</f>
        <v>650328.09</v>
      </c>
      <c r="D64" s="70">
        <f>D63</f>
        <v>22425.11</v>
      </c>
      <c r="E64" s="70">
        <v>0</v>
      </c>
    </row>
    <row r="65" spans="1:5" ht="15">
      <c r="A65" s="69">
        <v>3</v>
      </c>
      <c r="B65" s="66">
        <v>42611</v>
      </c>
      <c r="C65" s="70">
        <f>+C64-D64</f>
        <v>627902.98</v>
      </c>
      <c r="D65" s="70">
        <f>D64</f>
        <v>22425.11</v>
      </c>
      <c r="E65" s="70">
        <v>0</v>
      </c>
    </row>
    <row r="66" spans="1:5" ht="15">
      <c r="A66" s="69">
        <v>4</v>
      </c>
      <c r="B66" s="66">
        <v>42703</v>
      </c>
      <c r="C66" s="70">
        <f>+C65-D65</f>
        <v>605477.87</v>
      </c>
      <c r="D66" s="70">
        <f>D65</f>
        <v>22425.11</v>
      </c>
      <c r="E66" s="70">
        <v>0</v>
      </c>
    </row>
    <row r="67" spans="1:5" ht="15">
      <c r="A67" s="69" t="s">
        <v>50</v>
      </c>
      <c r="B67" s="82">
        <f>+D67+E67</f>
        <v>89700.44</v>
      </c>
      <c r="C67" s="70">
        <f>+C66-D66</f>
        <v>583052.76</v>
      </c>
      <c r="D67" s="70">
        <f>SUM(D63:D66)</f>
        <v>89700.44</v>
      </c>
      <c r="E67" s="70">
        <f>SUM(E63:E66)</f>
        <v>0</v>
      </c>
    </row>
    <row r="69" spans="1:3" ht="15">
      <c r="A69" s="30"/>
      <c r="B69" s="30"/>
      <c r="C69" s="30"/>
    </row>
    <row r="70" spans="1:5" ht="15">
      <c r="A70" s="41">
        <v>2001</v>
      </c>
      <c r="B70" s="38"/>
      <c r="D70" s="30"/>
      <c r="E70" s="30"/>
    </row>
    <row r="71" spans="1:5" ht="15">
      <c r="A71" s="44" t="s">
        <v>55</v>
      </c>
      <c r="B71" s="38"/>
      <c r="D71" s="30"/>
      <c r="E71" s="30"/>
    </row>
    <row r="72" spans="1:5" ht="15">
      <c r="A72" s="46" t="s">
        <v>56</v>
      </c>
      <c r="B72" s="49" t="s">
        <v>57</v>
      </c>
      <c r="C72" s="49" t="s">
        <v>58</v>
      </c>
      <c r="D72" s="47" t="s">
        <v>59</v>
      </c>
      <c r="E72" s="45"/>
    </row>
    <row r="73" spans="1:5" ht="15">
      <c r="A73" s="52">
        <v>601012.1</v>
      </c>
      <c r="B73" s="53" t="s">
        <v>60</v>
      </c>
      <c r="C73" s="54">
        <v>0.23600000000000002</v>
      </c>
      <c r="D73" s="55">
        <f>+C73+0.115</f>
        <v>0.35100000000000003</v>
      </c>
      <c r="E73" s="45"/>
    </row>
    <row r="74" spans="1:7" ht="15">
      <c r="A74" s="57" t="s">
        <v>61</v>
      </c>
      <c r="B74" s="57" t="s">
        <v>62</v>
      </c>
      <c r="C74" s="57" t="s">
        <v>63</v>
      </c>
      <c r="D74" s="60" t="s">
        <v>64</v>
      </c>
      <c r="E74" s="61" t="s">
        <v>65</v>
      </c>
      <c r="G74" s="87"/>
    </row>
    <row r="75" spans="1:7" ht="15">
      <c r="A75" s="69">
        <v>1</v>
      </c>
      <c r="B75" s="66">
        <v>42373</v>
      </c>
      <c r="C75" s="70">
        <v>35059.5</v>
      </c>
      <c r="D75" s="70">
        <v>5008.43</v>
      </c>
      <c r="E75" s="70">
        <v>4</v>
      </c>
      <c r="G75" s="87"/>
    </row>
    <row r="76" spans="1:7" ht="15">
      <c r="A76" s="69">
        <v>2</v>
      </c>
      <c r="B76" s="66">
        <v>42404</v>
      </c>
      <c r="C76" s="70">
        <f aca="true" t="shared" si="1" ref="C76:C81">+C75-D75</f>
        <v>30051.07</v>
      </c>
      <c r="D76" s="70">
        <v>5008.43</v>
      </c>
      <c r="E76" s="70">
        <v>3</v>
      </c>
      <c r="G76" s="87"/>
    </row>
    <row r="77" spans="1:7" ht="15">
      <c r="A77" s="69">
        <v>3</v>
      </c>
      <c r="B77" s="66">
        <v>42433</v>
      </c>
      <c r="C77" s="70">
        <f t="shared" si="1"/>
        <v>25042.64</v>
      </c>
      <c r="D77" s="70">
        <v>5008.43</v>
      </c>
      <c r="E77" s="70">
        <v>2</v>
      </c>
      <c r="G77" s="87"/>
    </row>
    <row r="78" spans="1:7" ht="15">
      <c r="A78" s="69">
        <v>4</v>
      </c>
      <c r="B78" s="66">
        <v>42464</v>
      </c>
      <c r="C78" s="70">
        <f t="shared" si="1"/>
        <v>20034.21</v>
      </c>
      <c r="D78" s="70">
        <v>5008.43</v>
      </c>
      <c r="E78" s="70">
        <v>1</v>
      </c>
      <c r="G78" s="87"/>
    </row>
    <row r="79" spans="1:7" ht="15">
      <c r="A79" s="69">
        <v>5</v>
      </c>
      <c r="B79" s="66">
        <v>42494</v>
      </c>
      <c r="C79" s="70">
        <f t="shared" si="1"/>
        <v>15025.779999999999</v>
      </c>
      <c r="D79" s="70">
        <v>5008.43</v>
      </c>
      <c r="E79" s="70">
        <v>0</v>
      </c>
      <c r="G79" s="87"/>
    </row>
    <row r="80" spans="1:7" ht="15">
      <c r="A80" s="69">
        <v>6</v>
      </c>
      <c r="B80" s="66">
        <v>42525</v>
      </c>
      <c r="C80" s="70">
        <f t="shared" si="1"/>
        <v>10017.349999999999</v>
      </c>
      <c r="D80" s="70">
        <v>5008.43</v>
      </c>
      <c r="E80" s="70">
        <v>0</v>
      </c>
      <c r="G80" s="87"/>
    </row>
    <row r="81" spans="1:7" ht="15">
      <c r="A81" s="69">
        <v>7</v>
      </c>
      <c r="B81" s="66">
        <v>42555</v>
      </c>
      <c r="C81" s="70">
        <f t="shared" si="1"/>
        <v>5008.919999999998</v>
      </c>
      <c r="D81" s="70">
        <v>5008.92</v>
      </c>
      <c r="E81" s="70">
        <v>0</v>
      </c>
      <c r="G81" s="87"/>
    </row>
    <row r="82" spans="1:7" ht="15">
      <c r="A82" s="69">
        <v>8</v>
      </c>
      <c r="B82" s="66">
        <v>42586</v>
      </c>
      <c r="C82" s="70">
        <v>0</v>
      </c>
      <c r="D82" s="70">
        <v>0</v>
      </c>
      <c r="E82" s="70">
        <v>0</v>
      </c>
      <c r="G82" s="87"/>
    </row>
    <row r="83" spans="1:7" ht="15">
      <c r="A83" s="69">
        <v>9</v>
      </c>
      <c r="B83" s="66">
        <v>42617</v>
      </c>
      <c r="C83" s="70">
        <v>0</v>
      </c>
      <c r="D83" s="70">
        <v>0</v>
      </c>
      <c r="E83" s="70">
        <v>0</v>
      </c>
      <c r="G83" s="87"/>
    </row>
    <row r="84" spans="1:5" ht="15">
      <c r="A84" s="69">
        <v>10</v>
      </c>
      <c r="B84" s="66">
        <v>42647</v>
      </c>
      <c r="C84" s="70">
        <v>0</v>
      </c>
      <c r="D84" s="70">
        <v>0</v>
      </c>
      <c r="E84" s="70">
        <v>0</v>
      </c>
    </row>
    <row r="85" spans="1:5" ht="15">
      <c r="A85" s="69">
        <v>11</v>
      </c>
      <c r="B85" s="66">
        <v>42678</v>
      </c>
      <c r="C85" s="70">
        <v>0</v>
      </c>
      <c r="D85" s="70">
        <v>0</v>
      </c>
      <c r="E85" s="70">
        <v>0</v>
      </c>
    </row>
    <row r="86" spans="1:5" ht="15">
      <c r="A86" s="69">
        <v>12</v>
      </c>
      <c r="B86" s="66">
        <v>42708</v>
      </c>
      <c r="C86" s="70">
        <v>0</v>
      </c>
      <c r="D86" s="70">
        <v>0</v>
      </c>
      <c r="E86" s="70">
        <v>0</v>
      </c>
    </row>
    <row r="87" spans="1:5" ht="15">
      <c r="A87" s="69" t="s">
        <v>50</v>
      </c>
      <c r="B87" s="61">
        <f>D87+E87</f>
        <v>35069.5</v>
      </c>
      <c r="C87" s="70">
        <f>C86-D86</f>
        <v>0</v>
      </c>
      <c r="D87" s="70">
        <f>SUM(D75:D86)</f>
        <v>35059.5</v>
      </c>
      <c r="E87" s="70">
        <f>SUM(E75:E86)</f>
        <v>10</v>
      </c>
    </row>
    <row r="91" spans="1:3" ht="15">
      <c r="A91" s="83">
        <v>2010</v>
      </c>
      <c r="B91" s="84" t="s">
        <v>71</v>
      </c>
      <c r="C91" s="30"/>
    </row>
    <row r="92" spans="1:3" ht="15">
      <c r="A92" s="85" t="s">
        <v>72</v>
      </c>
      <c r="B92" s="80">
        <v>156000</v>
      </c>
      <c r="C92" s="30"/>
    </row>
    <row r="93" spans="1:4" ht="15">
      <c r="A93" s="76" t="s">
        <v>57</v>
      </c>
      <c r="B93" s="45" t="s">
        <v>73</v>
      </c>
      <c r="C93" s="47" t="s">
        <v>59</v>
      </c>
      <c r="D93" s="76" t="s">
        <v>74</v>
      </c>
    </row>
    <row r="94" spans="1:4" ht="15">
      <c r="A94" s="60" t="s">
        <v>75</v>
      </c>
      <c r="B94" s="54"/>
      <c r="C94" s="78"/>
      <c r="D94" s="57">
        <v>1516.09</v>
      </c>
    </row>
    <row r="95" spans="1:4" ht="15">
      <c r="A95" s="57" t="s">
        <v>62</v>
      </c>
      <c r="B95" s="57" t="s">
        <v>63</v>
      </c>
      <c r="C95" s="60" t="s">
        <v>64</v>
      </c>
      <c r="D95" s="61" t="s">
        <v>65</v>
      </c>
    </row>
    <row r="96" spans="1:4" ht="15">
      <c r="A96" s="66">
        <v>42379</v>
      </c>
      <c r="B96" s="70">
        <v>94780.69</v>
      </c>
      <c r="C96" s="82">
        <v>1296.83</v>
      </c>
      <c r="D96" s="82">
        <v>158.99</v>
      </c>
    </row>
    <row r="97" spans="1:4" ht="15">
      <c r="A97" s="66">
        <v>42410</v>
      </c>
      <c r="B97" s="70">
        <f aca="true" t="shared" si="2" ref="B97:B107">+B96-C96</f>
        <v>93483.86</v>
      </c>
      <c r="C97" s="82">
        <v>1299</v>
      </c>
      <c r="D97" s="82">
        <v>156.82</v>
      </c>
    </row>
    <row r="98" spans="1:4" ht="15">
      <c r="A98" s="66">
        <v>42439</v>
      </c>
      <c r="B98" s="70">
        <f t="shared" si="2"/>
        <v>92184.86</v>
      </c>
      <c r="C98" s="82">
        <v>1301.18</v>
      </c>
      <c r="D98" s="82">
        <v>154.64</v>
      </c>
    </row>
    <row r="99" spans="1:4" ht="15">
      <c r="A99" s="66">
        <v>42470</v>
      </c>
      <c r="B99" s="70">
        <f t="shared" si="2"/>
        <v>90883.68000000001</v>
      </c>
      <c r="C99" s="82">
        <v>1303.36</v>
      </c>
      <c r="D99" s="82">
        <v>152.46</v>
      </c>
    </row>
    <row r="100" spans="1:4" ht="15">
      <c r="A100" s="66">
        <v>42500</v>
      </c>
      <c r="B100" s="70">
        <f t="shared" si="2"/>
        <v>89580.32</v>
      </c>
      <c r="C100" s="82">
        <v>1305.55</v>
      </c>
      <c r="D100" s="82">
        <v>150.27</v>
      </c>
    </row>
    <row r="101" spans="1:4" ht="15">
      <c r="A101" s="66">
        <v>42531</v>
      </c>
      <c r="B101" s="70">
        <f t="shared" si="2"/>
        <v>88274.77</v>
      </c>
      <c r="C101" s="82">
        <v>1307.74</v>
      </c>
      <c r="D101" s="82">
        <v>148.08</v>
      </c>
    </row>
    <row r="102" spans="1:4" ht="15">
      <c r="A102" s="66">
        <v>42561</v>
      </c>
      <c r="B102" s="70">
        <f t="shared" si="2"/>
        <v>86967.03</v>
      </c>
      <c r="C102" s="82">
        <v>1309.93</v>
      </c>
      <c r="D102" s="82">
        <v>145.89</v>
      </c>
    </row>
    <row r="103" spans="1:4" ht="15">
      <c r="A103" s="66">
        <v>42592</v>
      </c>
      <c r="B103" s="70">
        <f t="shared" si="2"/>
        <v>85657.1</v>
      </c>
      <c r="C103" s="82">
        <v>1312.13</v>
      </c>
      <c r="D103" s="82">
        <v>143.69</v>
      </c>
    </row>
    <row r="104" spans="1:4" ht="15">
      <c r="A104" s="66">
        <v>42623</v>
      </c>
      <c r="B104" s="70">
        <f t="shared" si="2"/>
        <v>84344.97</v>
      </c>
      <c r="C104" s="82">
        <v>1314.33</v>
      </c>
      <c r="D104" s="82">
        <v>141.49</v>
      </c>
    </row>
    <row r="105" spans="1:4" ht="15">
      <c r="A105" s="66">
        <v>42653</v>
      </c>
      <c r="B105" s="70">
        <f t="shared" si="2"/>
        <v>83030.64</v>
      </c>
      <c r="C105" s="82">
        <v>1316.54</v>
      </c>
      <c r="D105" s="82">
        <v>139.28</v>
      </c>
    </row>
    <row r="106" spans="1:4" ht="15">
      <c r="A106" s="66">
        <v>42684</v>
      </c>
      <c r="B106" s="70">
        <f t="shared" si="2"/>
        <v>81714.1</v>
      </c>
      <c r="C106" s="82">
        <v>1318.74</v>
      </c>
      <c r="D106" s="82">
        <v>137.08</v>
      </c>
    </row>
    <row r="107" spans="1:4" ht="15">
      <c r="A107" s="66">
        <v>42714</v>
      </c>
      <c r="B107" s="70">
        <f t="shared" si="2"/>
        <v>80395.36</v>
      </c>
      <c r="C107" s="82">
        <v>1320.96</v>
      </c>
      <c r="D107" s="82">
        <v>134.86</v>
      </c>
    </row>
    <row r="108" spans="1:4" ht="15">
      <c r="A108" s="61" t="s">
        <v>50</v>
      </c>
      <c r="B108" s="70">
        <f>B107-C107</f>
        <v>79074.4</v>
      </c>
      <c r="C108" s="70">
        <f>SUM(C96:C107)</f>
        <v>15706.29</v>
      </c>
      <c r="D108" s="70">
        <f>SUM(D96:D107)</f>
        <v>1763.5500000000002</v>
      </c>
    </row>
    <row r="109" spans="1:5" ht="15">
      <c r="A109" s="56"/>
      <c r="B109" s="45"/>
      <c r="C109" s="45"/>
      <c r="D109" s="45"/>
      <c r="E109" s="30"/>
    </row>
    <row r="112" spans="1:4" ht="15">
      <c r="A112" s="83">
        <v>2010</v>
      </c>
      <c r="B112" s="84" t="s">
        <v>71</v>
      </c>
      <c r="C112" s="30"/>
      <c r="D112" s="30"/>
    </row>
    <row r="113" spans="1:4" ht="15">
      <c r="A113" s="85" t="s">
        <v>72</v>
      </c>
      <c r="B113" s="80">
        <v>85000</v>
      </c>
      <c r="C113" s="30"/>
      <c r="D113" s="30"/>
    </row>
    <row r="114" spans="1:4" ht="15">
      <c r="A114" s="76" t="s">
        <v>57</v>
      </c>
      <c r="B114" s="76" t="s">
        <v>73</v>
      </c>
      <c r="C114" s="47" t="s">
        <v>59</v>
      </c>
      <c r="D114" s="76" t="s">
        <v>74</v>
      </c>
    </row>
    <row r="115" spans="1:4" ht="15">
      <c r="A115" s="60" t="s">
        <v>75</v>
      </c>
      <c r="B115" s="77"/>
      <c r="C115" s="78"/>
      <c r="D115" s="57">
        <v>794.69</v>
      </c>
    </row>
    <row r="116" spans="1:4" ht="15">
      <c r="A116" s="57" t="s">
        <v>62</v>
      </c>
      <c r="B116" s="57" t="s">
        <v>63</v>
      </c>
      <c r="C116" s="60" t="s">
        <v>64</v>
      </c>
      <c r="D116" s="61" t="s">
        <v>65</v>
      </c>
    </row>
    <row r="117" spans="1:4" ht="15">
      <c r="A117" s="66">
        <v>42375</v>
      </c>
      <c r="B117" s="70">
        <v>50534.4</v>
      </c>
      <c r="C117" s="82">
        <v>706.34</v>
      </c>
      <c r="D117" s="82">
        <v>76.05</v>
      </c>
    </row>
    <row r="118" spans="1:5" ht="15">
      <c r="A118" s="66">
        <v>42406</v>
      </c>
      <c r="B118" s="70">
        <f aca="true" t="shared" si="3" ref="B118:B128">+B117-C117</f>
        <v>49828.060000000005</v>
      </c>
      <c r="C118" s="82">
        <v>707.4</v>
      </c>
      <c r="D118" s="82">
        <v>74.99</v>
      </c>
      <c r="E118" s="38"/>
    </row>
    <row r="119" spans="1:5" ht="15">
      <c r="A119" s="66">
        <v>42435</v>
      </c>
      <c r="B119" s="70">
        <f t="shared" si="3"/>
        <v>49120.66</v>
      </c>
      <c r="C119" s="82">
        <v>708.46</v>
      </c>
      <c r="D119" s="82">
        <v>73.93</v>
      </c>
      <c r="E119" s="38"/>
    </row>
    <row r="120" spans="1:5" ht="15">
      <c r="A120" s="66">
        <v>42466</v>
      </c>
      <c r="B120" s="70">
        <f t="shared" si="3"/>
        <v>48412.200000000004</v>
      </c>
      <c r="C120" s="82">
        <v>709.53</v>
      </c>
      <c r="D120" s="82">
        <v>72.86</v>
      </c>
      <c r="E120" s="45"/>
    </row>
    <row r="121" spans="1:5" ht="15">
      <c r="A121" s="66">
        <v>42496</v>
      </c>
      <c r="B121" s="70">
        <f t="shared" si="3"/>
        <v>47702.670000000006</v>
      </c>
      <c r="C121" s="82">
        <v>710.6</v>
      </c>
      <c r="D121" s="82">
        <v>71.79</v>
      </c>
      <c r="E121" s="45"/>
    </row>
    <row r="122" spans="1:5" ht="15">
      <c r="A122" s="66">
        <v>42527</v>
      </c>
      <c r="B122" s="70">
        <f t="shared" si="3"/>
        <v>46992.07000000001</v>
      </c>
      <c r="C122" s="82">
        <v>711.67</v>
      </c>
      <c r="D122" s="82">
        <v>70.72</v>
      </c>
      <c r="E122" s="45"/>
    </row>
    <row r="123" spans="1:4" ht="15">
      <c r="A123" s="66">
        <v>42557</v>
      </c>
      <c r="B123" s="70">
        <f t="shared" si="3"/>
        <v>46280.40000000001</v>
      </c>
      <c r="C123" s="82">
        <v>712.74</v>
      </c>
      <c r="D123" s="82">
        <v>69.65</v>
      </c>
    </row>
    <row r="124" spans="1:4" ht="15">
      <c r="A124" s="66">
        <v>42588</v>
      </c>
      <c r="B124" s="70">
        <f t="shared" si="3"/>
        <v>45567.66000000001</v>
      </c>
      <c r="C124" s="82">
        <v>713.81</v>
      </c>
      <c r="D124" s="82">
        <v>68.58</v>
      </c>
    </row>
    <row r="125" spans="1:4" ht="15">
      <c r="A125" s="66">
        <v>42619</v>
      </c>
      <c r="B125" s="70">
        <f t="shared" si="3"/>
        <v>44853.85000000001</v>
      </c>
      <c r="C125" s="82">
        <v>714.88</v>
      </c>
      <c r="D125" s="82">
        <v>67.51</v>
      </c>
    </row>
    <row r="126" spans="1:4" ht="15">
      <c r="A126" s="66">
        <v>42649</v>
      </c>
      <c r="B126" s="70">
        <f t="shared" si="3"/>
        <v>44138.970000000016</v>
      </c>
      <c r="C126" s="82">
        <v>715.96</v>
      </c>
      <c r="D126" s="82">
        <v>66.43</v>
      </c>
    </row>
    <row r="127" spans="1:4" ht="15">
      <c r="A127" s="66">
        <v>42680</v>
      </c>
      <c r="B127" s="70">
        <f t="shared" si="3"/>
        <v>43423.01000000002</v>
      </c>
      <c r="C127" s="82">
        <v>717.04</v>
      </c>
      <c r="D127" s="82">
        <v>65.35</v>
      </c>
    </row>
    <row r="128" spans="1:4" ht="15">
      <c r="A128" s="66">
        <v>42710</v>
      </c>
      <c r="B128" s="70">
        <f t="shared" si="3"/>
        <v>42705.970000000016</v>
      </c>
      <c r="C128" s="82">
        <v>718.12</v>
      </c>
      <c r="D128" s="82">
        <v>64.27</v>
      </c>
    </row>
    <row r="129" spans="1:4" ht="15">
      <c r="A129" s="61" t="s">
        <v>50</v>
      </c>
      <c r="B129" s="70">
        <f>B128-C128</f>
        <v>41987.85000000001</v>
      </c>
      <c r="C129" s="70">
        <f>SUM(C117:C128)</f>
        <v>8546.55</v>
      </c>
      <c r="D129" s="70">
        <f>SUM(D117:D128)</f>
        <v>842.13</v>
      </c>
    </row>
    <row r="132" spans="2:3" ht="15">
      <c r="B132" s="88" t="s">
        <v>166</v>
      </c>
      <c r="C132" s="89">
        <f>D12+D87+D24+D44+C108+C129+D67+D55</f>
        <v>243921.03000000003</v>
      </c>
    </row>
    <row r="133" spans="2:3" ht="15">
      <c r="B133" s="88" t="s">
        <v>165</v>
      </c>
      <c r="C133" s="89">
        <f>E24+E44+D108+E55+D129</f>
        <v>17456.230000000003</v>
      </c>
    </row>
    <row r="134" spans="2:3" ht="15">
      <c r="B134" s="88" t="s">
        <v>79</v>
      </c>
      <c r="C134" s="89">
        <v>9500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Sigalat</dc:creator>
  <cp:keywords/>
  <dc:description/>
  <cp:lastModifiedBy>Miguel Sigalat</cp:lastModifiedBy>
  <cp:lastPrinted>2016-03-01T13:20:56Z</cp:lastPrinted>
  <dcterms:created xsi:type="dcterms:W3CDTF">2015-12-23T08:08:22Z</dcterms:created>
  <dcterms:modified xsi:type="dcterms:W3CDTF">2016-03-01T13:25:08Z</dcterms:modified>
  <cp:category/>
  <cp:version/>
  <cp:contentType/>
  <cp:contentStatus/>
</cp:coreProperties>
</file>